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Fanoušek\Zadání k provedení průzkumu trhu\Jabloňová - Medlánky\Výměna dveří ke 44 bytům\Zadání\"/>
    </mc:Choice>
  </mc:AlternateContent>
  <xr:revisionPtr revIDLastSave="0" documentId="13_ncr:1_{88A1F3A1-A1C4-465A-AF8D-B22E25D2409F}" xr6:coauthVersionLast="47" xr6:coauthVersionMax="47" xr10:uidLastSave="{00000000-0000-0000-0000-000000000000}"/>
  <bookViews>
    <workbookView xWindow="-100" yWindow="-100" windowWidth="21467" windowHeight="11576" tabRatio="500" activeTab="1" xr2:uid="{00000000-000D-0000-FFFF-FFFF00000000}"/>
  </bookViews>
  <sheets>
    <sheet name="Rekapitulace stavby" sheetId="1" r:id="rId1"/>
    <sheet name="Jablonova22-28 - Výměna v..." sheetId="2" r:id="rId2"/>
  </sheets>
  <definedNames>
    <definedName name="_xlnm._FilterDatabase" localSheetId="1" hidden="1">'Jablonova22-28 - Výměna v...'!$C$123:$K$163</definedName>
    <definedName name="_xlnm.Print_Titles" localSheetId="1">'Jablonova22-28 - Výměna v...'!$123:$123</definedName>
    <definedName name="_xlnm.Print_Titles" localSheetId="0">'Rekapitulace stavby'!$92:$92</definedName>
    <definedName name="_xlnm.Print_Area" localSheetId="1">'Jablonova22-28 - Výměna v...'!$C$4:$J$76,'Jablonova22-28 - Výměna v...'!$C$82:$J$107,'Jablonova22-28 - Výměna v...'!$C$113:$K$163</definedName>
    <definedName name="_xlnm.Print_Area" localSheetId="0">'Rekapitulace stavby'!$D$4:$AO$76,'Rekapitulace stavby'!$C$82:$AQ$96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BK163" i="2" l="1"/>
  <c r="BK162" i="2" s="1"/>
  <c r="J162" i="2" s="1"/>
  <c r="J106" i="2" s="1"/>
  <c r="BI163" i="2"/>
  <c r="BH163" i="2"/>
  <c r="BG163" i="2"/>
  <c r="BF163" i="2"/>
  <c r="T163" i="2"/>
  <c r="R163" i="2"/>
  <c r="P163" i="2"/>
  <c r="J163" i="2"/>
  <c r="BE163" i="2" s="1"/>
  <c r="T162" i="2"/>
  <c r="R162" i="2"/>
  <c r="P162" i="2"/>
  <c r="BK161" i="2"/>
  <c r="BK160" i="2" s="1"/>
  <c r="BI161" i="2"/>
  <c r="BH161" i="2"/>
  <c r="BG161" i="2"/>
  <c r="BF161" i="2"/>
  <c r="BE161" i="2"/>
  <c r="T161" i="2"/>
  <c r="R161" i="2"/>
  <c r="R160" i="2" s="1"/>
  <c r="P161" i="2"/>
  <c r="P160" i="2" s="1"/>
  <c r="J161" i="2"/>
  <c r="T160" i="2"/>
  <c r="BK159" i="2"/>
  <c r="BI159" i="2"/>
  <c r="BH159" i="2"/>
  <c r="BG159" i="2"/>
  <c r="BF159" i="2"/>
  <c r="T159" i="2"/>
  <c r="R159" i="2"/>
  <c r="R158" i="2" s="1"/>
  <c r="R157" i="2" s="1"/>
  <c r="P159" i="2"/>
  <c r="J159" i="2"/>
  <c r="BE159" i="2" s="1"/>
  <c r="BK158" i="2"/>
  <c r="T158" i="2"/>
  <c r="T157" i="2" s="1"/>
  <c r="P158" i="2"/>
  <c r="J158" i="2"/>
  <c r="BK156" i="2"/>
  <c r="BK155" i="2" s="1"/>
  <c r="J155" i="2" s="1"/>
  <c r="J102" i="2" s="1"/>
  <c r="BI156" i="2"/>
  <c r="BH156" i="2"/>
  <c r="BG156" i="2"/>
  <c r="BF156" i="2"/>
  <c r="T156" i="2"/>
  <c r="R156" i="2"/>
  <c r="R155" i="2" s="1"/>
  <c r="R149" i="2" s="1"/>
  <c r="P156" i="2"/>
  <c r="J156" i="2"/>
  <c r="BE156" i="2" s="1"/>
  <c r="T155" i="2"/>
  <c r="P155" i="2"/>
  <c r="BK154" i="2"/>
  <c r="BI154" i="2"/>
  <c r="BH154" i="2"/>
  <c r="BG154" i="2"/>
  <c r="BF154" i="2"/>
  <c r="T154" i="2"/>
  <c r="R154" i="2"/>
  <c r="P154" i="2"/>
  <c r="J154" i="2"/>
  <c r="BE154" i="2" s="1"/>
  <c r="BK153" i="2"/>
  <c r="BK150" i="2" s="1"/>
  <c r="BI153" i="2"/>
  <c r="BH153" i="2"/>
  <c r="BG153" i="2"/>
  <c r="BF153" i="2"/>
  <c r="BE153" i="2"/>
  <c r="T153" i="2"/>
  <c r="T150" i="2" s="1"/>
  <c r="T149" i="2" s="1"/>
  <c r="R153" i="2"/>
  <c r="P153" i="2"/>
  <c r="J153" i="2"/>
  <c r="BK151" i="2"/>
  <c r="BI151" i="2"/>
  <c r="BH151" i="2"/>
  <c r="BG151" i="2"/>
  <c r="BF151" i="2"/>
  <c r="T151" i="2"/>
  <c r="R151" i="2"/>
  <c r="P151" i="2"/>
  <c r="P150" i="2" s="1"/>
  <c r="P149" i="2" s="1"/>
  <c r="J151" i="2"/>
  <c r="BE151" i="2" s="1"/>
  <c r="R150" i="2"/>
  <c r="BK148" i="2"/>
  <c r="BK147" i="2" s="1"/>
  <c r="J147" i="2" s="1"/>
  <c r="J99" i="2" s="1"/>
  <c r="BI148" i="2"/>
  <c r="BH148" i="2"/>
  <c r="BG148" i="2"/>
  <c r="BE148" i="2"/>
  <c r="T148" i="2"/>
  <c r="T147" i="2" s="1"/>
  <c r="R148" i="2"/>
  <c r="P148" i="2"/>
  <c r="P147" i="2" s="1"/>
  <c r="J148" i="2"/>
  <c r="BF148" i="2" s="1"/>
  <c r="R147" i="2"/>
  <c r="BK146" i="2"/>
  <c r="BI146" i="2"/>
  <c r="BH146" i="2"/>
  <c r="BG146" i="2"/>
  <c r="BF146" i="2"/>
  <c r="T146" i="2"/>
  <c r="R146" i="2"/>
  <c r="P146" i="2"/>
  <c r="J146" i="2"/>
  <c r="BE146" i="2" s="1"/>
  <c r="BK144" i="2"/>
  <c r="BI144" i="2"/>
  <c r="BH144" i="2"/>
  <c r="BG144" i="2"/>
  <c r="BF144" i="2"/>
  <c r="BE144" i="2"/>
  <c r="T144" i="2"/>
  <c r="R144" i="2"/>
  <c r="P144" i="2"/>
  <c r="J144" i="2"/>
  <c r="BK143" i="2"/>
  <c r="BI143" i="2"/>
  <c r="BH143" i="2"/>
  <c r="BG143" i="2"/>
  <c r="BF143" i="2"/>
  <c r="BE143" i="2"/>
  <c r="T143" i="2"/>
  <c r="R143" i="2"/>
  <c r="P143" i="2"/>
  <c r="J143" i="2"/>
  <c r="BK142" i="2"/>
  <c r="BK141" i="2" s="1"/>
  <c r="J141" i="2" s="1"/>
  <c r="J98" i="2" s="1"/>
  <c r="BI142" i="2"/>
  <c r="BH142" i="2"/>
  <c r="BG142" i="2"/>
  <c r="BF142" i="2"/>
  <c r="T142" i="2"/>
  <c r="R142" i="2"/>
  <c r="R141" i="2" s="1"/>
  <c r="P142" i="2"/>
  <c r="J142" i="2"/>
  <c r="BE142" i="2" s="1"/>
  <c r="T141" i="2"/>
  <c r="P141" i="2"/>
  <c r="BK139" i="2"/>
  <c r="BI139" i="2"/>
  <c r="BH139" i="2"/>
  <c r="BG139" i="2"/>
  <c r="BF139" i="2"/>
  <c r="BE139" i="2"/>
  <c r="T139" i="2"/>
  <c r="R139" i="2"/>
  <c r="P139" i="2"/>
  <c r="J139" i="2"/>
  <c r="BK138" i="2"/>
  <c r="BI138" i="2"/>
  <c r="BH138" i="2"/>
  <c r="F34" i="2" s="1"/>
  <c r="BC95" i="1" s="1"/>
  <c r="BC94" i="1" s="1"/>
  <c r="BG138" i="2"/>
  <c r="BF138" i="2"/>
  <c r="BE138" i="2"/>
  <c r="T138" i="2"/>
  <c r="R138" i="2"/>
  <c r="P138" i="2"/>
  <c r="J138" i="2"/>
  <c r="BK136" i="2"/>
  <c r="BI136" i="2"/>
  <c r="BH136" i="2"/>
  <c r="BG136" i="2"/>
  <c r="BF136" i="2"/>
  <c r="T136" i="2"/>
  <c r="T135" i="2" s="1"/>
  <c r="R136" i="2"/>
  <c r="P136" i="2"/>
  <c r="P135" i="2" s="1"/>
  <c r="J136" i="2"/>
  <c r="BE136" i="2" s="1"/>
  <c r="BK135" i="2"/>
  <c r="J135" i="2" s="1"/>
  <c r="J97" i="2" s="1"/>
  <c r="R135" i="2"/>
  <c r="BK134" i="2"/>
  <c r="BI134" i="2"/>
  <c r="BH134" i="2"/>
  <c r="BG134" i="2"/>
  <c r="BE134" i="2"/>
  <c r="T134" i="2"/>
  <c r="R134" i="2"/>
  <c r="P134" i="2"/>
  <c r="J134" i="2"/>
  <c r="BF134" i="2" s="1"/>
  <c r="BK132" i="2"/>
  <c r="BI132" i="2"/>
  <c r="BH132" i="2"/>
  <c r="BG132" i="2"/>
  <c r="BF132" i="2"/>
  <c r="T132" i="2"/>
  <c r="R132" i="2"/>
  <c r="P132" i="2"/>
  <c r="J132" i="2"/>
  <c r="BE132" i="2" s="1"/>
  <c r="BK131" i="2"/>
  <c r="BI131" i="2"/>
  <c r="BH131" i="2"/>
  <c r="BG131" i="2"/>
  <c r="BF131" i="2"/>
  <c r="BE131" i="2"/>
  <c r="T131" i="2"/>
  <c r="R131" i="2"/>
  <c r="P131" i="2"/>
  <c r="J131" i="2"/>
  <c r="BK129" i="2"/>
  <c r="BI129" i="2"/>
  <c r="F35" i="2" s="1"/>
  <c r="BD95" i="1" s="1"/>
  <c r="BD94" i="1" s="1"/>
  <c r="W33" i="1" s="1"/>
  <c r="BH129" i="2"/>
  <c r="BG129" i="2"/>
  <c r="BF129" i="2"/>
  <c r="BE129" i="2"/>
  <c r="T129" i="2"/>
  <c r="R129" i="2"/>
  <c r="P129" i="2"/>
  <c r="J129" i="2"/>
  <c r="BK127" i="2"/>
  <c r="BK126" i="2" s="1"/>
  <c r="BI127" i="2"/>
  <c r="BH127" i="2"/>
  <c r="BG127" i="2"/>
  <c r="F33" i="2" s="1"/>
  <c r="BB95" i="1" s="1"/>
  <c r="BB94" i="1" s="1"/>
  <c r="BF127" i="2"/>
  <c r="T127" i="2"/>
  <c r="R127" i="2"/>
  <c r="R126" i="2" s="1"/>
  <c r="R125" i="2" s="1"/>
  <c r="P127" i="2"/>
  <c r="J127" i="2"/>
  <c r="BE127" i="2" s="1"/>
  <c r="T126" i="2"/>
  <c r="T125" i="2" s="1"/>
  <c r="T124" i="2" s="1"/>
  <c r="P126" i="2"/>
  <c r="J121" i="2"/>
  <c r="J120" i="2"/>
  <c r="F120" i="2"/>
  <c r="F118" i="2"/>
  <c r="E116" i="2"/>
  <c r="J104" i="2"/>
  <c r="J90" i="2"/>
  <c r="J89" i="2"/>
  <c r="F89" i="2"/>
  <c r="F87" i="2"/>
  <c r="E85" i="2"/>
  <c r="J35" i="2"/>
  <c r="J34" i="2"/>
  <c r="J33" i="2"/>
  <c r="AX95" i="1" s="1"/>
  <c r="J16" i="2"/>
  <c r="E16" i="2"/>
  <c r="F121" i="2" s="1"/>
  <c r="J15" i="2"/>
  <c r="J10" i="2"/>
  <c r="J87" i="2" s="1"/>
  <c r="AY95" i="1"/>
  <c r="AS94" i="1"/>
  <c r="AM90" i="1"/>
  <c r="L90" i="1"/>
  <c r="AM89" i="1"/>
  <c r="L89" i="1"/>
  <c r="AM87" i="1"/>
  <c r="L87" i="1"/>
  <c r="L85" i="1"/>
  <c r="L84" i="1"/>
  <c r="J31" i="2" l="1"/>
  <c r="AV95" i="1" s="1"/>
  <c r="F31" i="2"/>
  <c r="AZ95" i="1" s="1"/>
  <c r="AZ94" i="1" s="1"/>
  <c r="P157" i="2"/>
  <c r="R124" i="2"/>
  <c r="J126" i="2"/>
  <c r="J96" i="2" s="1"/>
  <c r="BK125" i="2"/>
  <c r="F32" i="2"/>
  <c r="BA95" i="1" s="1"/>
  <c r="BA94" i="1" s="1"/>
  <c r="J32" i="2"/>
  <c r="AW95" i="1" s="1"/>
  <c r="AX94" i="1"/>
  <c r="W31" i="1"/>
  <c r="J150" i="2"/>
  <c r="J101" i="2" s="1"/>
  <c r="BK149" i="2"/>
  <c r="J149" i="2" s="1"/>
  <c r="J100" i="2" s="1"/>
  <c r="P125" i="2"/>
  <c r="AY94" i="1"/>
  <c r="W32" i="1"/>
  <c r="BK157" i="2"/>
  <c r="J157" i="2" s="1"/>
  <c r="J103" i="2" s="1"/>
  <c r="J160" i="2"/>
  <c r="J105" i="2" s="1"/>
  <c r="J118" i="2"/>
  <c r="F90" i="2"/>
  <c r="J125" i="2" l="1"/>
  <c r="J95" i="2" s="1"/>
  <c r="BK124" i="2"/>
  <c r="J124" i="2" s="1"/>
  <c r="W29" i="1"/>
  <c r="AV94" i="1"/>
  <c r="P124" i="2"/>
  <c r="AU95" i="1" s="1"/>
  <c r="AU94" i="1" s="1"/>
  <c r="AW94" i="1"/>
  <c r="AK30" i="1" s="1"/>
  <c r="W30" i="1"/>
  <c r="AT95" i="1"/>
  <c r="AT94" i="1" l="1"/>
  <c r="AK29" i="1"/>
  <c r="J94" i="2"/>
  <c r="J28" i="2"/>
  <c r="AG95" i="1" l="1"/>
  <c r="J37" i="2"/>
  <c r="AN95" i="1" l="1"/>
  <c r="AG94" i="1"/>
  <c r="AN94" i="1" l="1"/>
  <c r="AK26" i="1"/>
  <c r="AK35" i="1" s="1"/>
</calcChain>
</file>

<file path=xl/sharedStrings.xml><?xml version="1.0" encoding="utf-8"?>
<sst xmlns="http://schemas.openxmlformats.org/spreadsheetml/2006/main" count="648" uniqueCount="229">
  <si>
    <t>Export Komplet</t>
  </si>
  <si>
    <t>2.0</t>
  </si>
  <si>
    <t>False</t>
  </si>
  <si>
    <t>{b9149b80-aa2f-4918-819a-b3a548ba55af}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</si>
  <si>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</si>
  <si>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</si>
  <si>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</si>
  <si>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</si>
  <si>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</si>
  <si>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</si>
  <si>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</si>
  <si>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</si>
  <si>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</si>
  <si>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Jablonova22-28</t>
  </si>
  <si>
    <t>Měnit lze pouze buňky se žlutým podbarvením!
1) na prvním listu Rekapitulace stavby vyplňte v sestavě
    a) Souhrnný list
       - údaje o Uchazeči
         (přenesou se do ostatních sestav i v jiných listech)
    b) Rekapitulace objektů
       - potřebné Ostatní náklady
2) na vybraných listech vyplňte v sestavě
    a) Krycí list
       - údaje o Uchazeči, pokud se liší od údajů o Uchazeči na Souhrnném listu
         (údaje se přenesou do ostatních sestav v daném listu)
    b) Rekapitulace rozpočtu
       - potřebné Ostatní náklady
    c) Celkové náklady za stavbu
       - ceny u položek
       - množství, pokud má žluté podbarvení
       - a v případě potřeby poznámku (ta je ve skrytém sloupci)</t>
  </si>
  <si>
    <t>Stavba:</t>
  </si>
  <si>
    <t>Výměna vchodových dveří do 44 bytů</t>
  </si>
  <si>
    <t>KSO:</t>
  </si>
  <si>
    <t>CC-CZ:</t>
  </si>
  <si>
    <t>Místo:</t>
  </si>
  <si>
    <t>Jabloňova 22-28, Brno</t>
  </si>
  <si>
    <t>Datum:</t>
  </si>
  <si>
    <t>3. 6. 2023</t>
  </si>
  <si>
    <t>Zadavatel:</t>
  </si>
  <si>
    <t>IČ:</t>
  </si>
  <si>
    <t xml:space="preserve">MmBrna,OSM,Husova 3,Brno </t>
  </si>
  <si>
    <t>DIČ:</t>
  </si>
  <si>
    <t>Uchazeč:</t>
  </si>
  <si>
    <t>Vyplň údaj</t>
  </si>
  <si>
    <t>Projektant:</t>
  </si>
  <si>
    <t>Radka Volková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</si>
  <si>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</si>
  <si>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</si>
  <si>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</si>
  <si>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</si>
  <si>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</si>
  <si>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</si>
  <si>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</si>
  <si>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</si>
  <si>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</si>
  <si>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</si>
  <si>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</si>
  <si>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</si>
  <si>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</si>
  <si>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</si>
  <si>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</si>
  <si>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</si>
  <si>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</si>
  <si>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</si>
  <si>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</si>
  <si>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</si>
  <si>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</si>
  <si>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</si>
  <si>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</si>
  <si>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</si>
  <si>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</si>
  <si>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</si>
  <si>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</si>
  <si>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</si>
  <si>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</si>
  <si>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
náklady [CZK]</t>
  </si>
  <si>
    <t>DPH [CZK]</t>
  </si>
  <si>
    <t>Normohodiny [h]</t>
  </si>
  <si>
    <t>DPH základní [CZK]</t>
  </si>
  <si>
    <t>DPH snížená [CZK]</t>
  </si>
  <si>
    <t>DPH základní přenesená
[CZK]</t>
  </si>
  <si>
    <t>DPH snížená přenesená
[CZK]</t>
  </si>
  <si>
    <t>Základna
DPH základní</t>
  </si>
  <si>
    <t>Základna
DPH snížená</t>
  </si>
  <si>
    <t>Základna
DPH zákl. přenesená</t>
  </si>
  <si>
    <t>Základna
DPH sníž. přenesená</t>
  </si>
  <si>
    <t>Základna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</si>
  <si>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</si>
  <si>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</si>
  <si>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</si>
  <si>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</si>
  <si>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</si>
  <si>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</si>
  <si>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</si>
  <si>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</si>
  <si>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</si>
  <si>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</si>
  <si>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</si>
  <si>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</si>
  <si>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</si>
  <si>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</si>
  <si>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</si>
  <si>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</si>
  <si>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</si>
  <si>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</si>
  <si>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</si>
  <si>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</si>
  <si>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</si>
  <si>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766 - Konstrukce truhlářské</t>
  </si>
  <si>
    <t xml:space="preserve">    784 - Dokončovací práce - malby a tapety</t>
  </si>
  <si>
    <t>VRN - Vedlejší rozpočtové náklady</t>
  </si>
  <si>
    <t xml:space="preserve">    VRN3 - Zařízení staveniště</t>
  </si>
  <si>
    <t xml:space="preserve">    VRN6 - Územní vlivy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</si>
  <si>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</si>
  <si>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</si>
  <si>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</si>
  <si>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</si>
  <si>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</si>
  <si>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</si>
  <si>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</si>
  <si>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</si>
  <si>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</si>
  <si>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</si>
  <si>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</si>
  <si>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</si>
  <si>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</si>
  <si>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</si>
  <si>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</si>
  <si>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</si>
  <si>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</si>
  <si>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</si>
  <si>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</si>
  <si>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</si>
  <si>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612135101</t>
  </si>
  <si>
    <t>Hrubá výplň rýh ve stěnách maltou jakékoli šířky rýhy</t>
  </si>
  <si>
    <t>m2</t>
  </si>
  <si>
    <t>CS ÚRS 2023 01</t>
  </si>
  <si>
    <t>4</t>
  </si>
  <si>
    <t>2</t>
  </si>
  <si>
    <t>-542016213</t>
  </si>
  <si>
    <t>VV</t>
  </si>
  <si>
    <t>(2,2*2+1,05)*0,2*44</t>
  </si>
  <si>
    <t>612325302</t>
  </si>
  <si>
    <t>Vápenocementová štuková omítka ostění nebo nadpraží</t>
  </si>
  <si>
    <t>482086309</t>
  </si>
  <si>
    <t>(1,05+2,15*2)*0,4*44</t>
  </si>
  <si>
    <t>3</t>
  </si>
  <si>
    <t>612-pc 1</t>
  </si>
  <si>
    <t>Zapravení omítky kolem dveří</t>
  </si>
  <si>
    <t>sada</t>
  </si>
  <si>
    <t>-974908099</t>
  </si>
  <si>
    <t>622521012</t>
  </si>
  <si>
    <t>Oprava ostění u dveří sestavy-tenkovrstvá silikátová zatíraná omítka</t>
  </si>
  <si>
    <t>-1876680693</t>
  </si>
  <si>
    <t>2,14*44</t>
  </si>
  <si>
    <t>5</t>
  </si>
  <si>
    <t>642945111</t>
  </si>
  <si>
    <t>Osazování protipožárních nebo protiplynových zárubní dveří jednokřídlových do 2,5 m2</t>
  </si>
  <si>
    <t>kus</t>
  </si>
  <si>
    <t>-159313765</t>
  </si>
  <si>
    <t>9</t>
  </si>
  <si>
    <t>Ostatní konstrukce a práce, bourání</t>
  </si>
  <si>
    <t>949101111</t>
  </si>
  <si>
    <t>Lešení pomocné pro objekty pozemních staveb s lešeňovou podlahou v do 1,9 m zatížení do 150 kg/m2</t>
  </si>
  <si>
    <t>-1032999623</t>
  </si>
  <si>
    <t>1,5*1,2*44</t>
  </si>
  <si>
    <t>7</t>
  </si>
  <si>
    <t>952-pc 1</t>
  </si>
  <si>
    <t>Vyčištění prostoru kolem dveří způsobené stavebními pracemi</t>
  </si>
  <si>
    <t>-412529771</t>
  </si>
  <si>
    <t>8</t>
  </si>
  <si>
    <t>968072456</t>
  </si>
  <si>
    <t>Vybourání kovových dveřních zárubní pl přes 2 m2</t>
  </si>
  <si>
    <t>-1745143746</t>
  </si>
  <si>
    <t>0,9*2,1*44</t>
  </si>
  <si>
    <t>997</t>
  </si>
  <si>
    <t>Přesun sutě</t>
  </si>
  <si>
    <t>997013211</t>
  </si>
  <si>
    <t>Vnitrostaveništní doprava suti a vybouraných hmot pro budovy v do 6 m ručně</t>
  </si>
  <si>
    <t>t</t>
  </si>
  <si>
    <t>489651967</t>
  </si>
  <si>
    <t>10</t>
  </si>
  <si>
    <t>997013501</t>
  </si>
  <si>
    <t>Odvoz suti a vybouraných hmot na skládku nebo meziskládku do 1 km se složením</t>
  </si>
  <si>
    <t>681857614</t>
  </si>
  <si>
    <t>11</t>
  </si>
  <si>
    <t>997013509</t>
  </si>
  <si>
    <t>Příplatek k odvozu suti a vybouraných hmot na skládku ZKD 1 km přes 1 km</t>
  </si>
  <si>
    <t>-1623937371</t>
  </si>
  <si>
    <t>5,738*14 'Přepočtené koeficientem množství</t>
  </si>
  <si>
    <t>12</t>
  </si>
  <si>
    <t>997013601</t>
  </si>
  <si>
    <t xml:space="preserve">Poplatek za uložení na skládce (skládkovné) stavebního odpadu </t>
  </si>
  <si>
    <t>55883515</t>
  </si>
  <si>
    <t>998</t>
  </si>
  <si>
    <t>Přesun hmot</t>
  </si>
  <si>
    <t>13</t>
  </si>
  <si>
    <t>998018002</t>
  </si>
  <si>
    <t>Přesun hmot ruční pro budovy v přes 6 do 12 m</t>
  </si>
  <si>
    <t>758835515</t>
  </si>
  <si>
    <t>PSV</t>
  </si>
  <si>
    <t>Práce a dodávky PSV</t>
  </si>
  <si>
    <t>766</t>
  </si>
  <si>
    <t>Konstrukce truhlářské</t>
  </si>
  <si>
    <t>14</t>
  </si>
  <si>
    <t>766-pc 1</t>
  </si>
  <si>
    <t>16</t>
  </si>
  <si>
    <t>-407337846</t>
  </si>
  <si>
    <t>44</t>
  </si>
  <si>
    <t>766-pc  2</t>
  </si>
  <si>
    <t>D+m  cedulky číslo bytu a jmenovku</t>
  </si>
  <si>
    <t>-1031427264</t>
  </si>
  <si>
    <t>998766201</t>
  </si>
  <si>
    <t>Přesun hmot procentní pro kce truhlářské v objektech v do 6 m</t>
  </si>
  <si>
    <t>%</t>
  </si>
  <si>
    <t>1195620255</t>
  </si>
  <si>
    <t>784</t>
  </si>
  <si>
    <t>Dokončovací práce - malby a tapety</t>
  </si>
  <si>
    <t>17</t>
  </si>
  <si>
    <t>784221101</t>
  </si>
  <si>
    <t>Dvojnásobné bílé malby ze směsí -oprava a výmalba ostění vnitřní</t>
  </si>
  <si>
    <t>-1614868549</t>
  </si>
  <si>
    <t>VRN</t>
  </si>
  <si>
    <t>Vedlejší rozpočtové náklady</t>
  </si>
  <si>
    <t>VRN3</t>
  </si>
  <si>
    <t>Zařízení staveniště</t>
  </si>
  <si>
    <t>18</t>
  </si>
  <si>
    <t>030001000</t>
  </si>
  <si>
    <t>Zařízení staveniště 1%</t>
  </si>
  <si>
    <t>1024</t>
  </si>
  <si>
    <t>99284227</t>
  </si>
  <si>
    <t>VRN6</t>
  </si>
  <si>
    <t>Územní vlivy</t>
  </si>
  <si>
    <t>19</t>
  </si>
  <si>
    <t>062002000</t>
  </si>
  <si>
    <t>Ztížené dopravní podmínky</t>
  </si>
  <si>
    <t>1684782163</t>
  </si>
  <si>
    <t>VRN7</t>
  </si>
  <si>
    <t>Provozní vlivy</t>
  </si>
  <si>
    <t>20</t>
  </si>
  <si>
    <t>071002000</t>
  </si>
  <si>
    <t>Provoz investora, třetích osob 1%</t>
  </si>
  <si>
    <t>-1221439970</t>
  </si>
  <si>
    <t>Dodávka a montáž vstupních jednokřídlových otevír.dveří 90/197cm EW 30/DP1,tepelně izol, ocelových nebo hliníkových plných,včetně kování,klika,koule,zámku s bezpečnostní vložkou,prahu,kukátko, otevíravé dovnitř-barva z obou stran stejná,shodná s původními viz TZ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</si>
</sst>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  <charset val="1"/>
    </font>
    <font>
      <sz val="8"/>
      <color rgb="FFFFFFFF"/>
      <name val="Arial CE"/>
      <charset val="1"/>
    </font>
    <font>
      <sz val="8"/>
      <color rgb="FF3366FF"/>
      <name val="Arial CE"/>
      <charset val="1"/>
    </font>
    <font>
      <b/>
      <sz val="14"/>
      <name val="Arial CE"/>
      <charset val="1"/>
    </font>
    <font>
      <b/>
      <sz val="12"/>
      <color rgb="FF969696"/>
      <name val="Arial CE"/>
      <charset val="1"/>
    </font>
    <font>
      <sz val="10"/>
      <color rgb="FF969696"/>
      <name val="Arial CE"/>
      <charset val="1"/>
    </font>
    <font>
      <sz val="10"/>
      <name val="Arial CE"/>
      <charset val="1"/>
    </font>
    <font>
      <b/>
      <sz val="8"/>
      <color rgb="FF969696"/>
      <name val="Arial CE"/>
      <charset val="1"/>
    </font>
    <font>
      <b/>
      <sz val="11"/>
      <name val="Arial CE"/>
      <charset val="1"/>
    </font>
    <font>
      <b/>
      <sz val="10"/>
      <name val="Arial CE"/>
      <charset val="1"/>
    </font>
    <font>
      <b/>
      <sz val="10"/>
      <color rgb="FF969696"/>
      <name val="Arial CE"/>
      <charset val="1"/>
    </font>
    <font>
      <b/>
      <sz val="12"/>
      <name val="Arial CE"/>
      <charset val="1"/>
    </font>
    <font>
      <b/>
      <sz val="10"/>
      <color rgb="FF464646"/>
      <name val="Arial CE"/>
      <charset val="1"/>
    </font>
    <font>
      <sz val="12"/>
      <color rgb="FF969696"/>
      <name val="Arial CE"/>
      <charset val="1"/>
    </font>
    <font>
      <sz val="9"/>
      <name val="Arial CE"/>
      <charset val="1"/>
    </font>
    <font>
      <sz val="9"/>
      <color rgb="FF969696"/>
      <name val="Arial CE"/>
      <charset val="1"/>
    </font>
    <font>
      <b/>
      <sz val="12"/>
      <color rgb="FF960000"/>
      <name val="Arial CE"/>
      <charset val="1"/>
    </font>
    <font>
      <sz val="18"/>
      <color rgb="FF0000FF"/>
      <name val="Wingdings 2"/>
      <charset val="1"/>
    </font>
    <font>
      <u/>
      <sz val="11"/>
      <color rgb="FF0000FF"/>
      <name val="Calibri"/>
      <charset val="1"/>
    </font>
    <font>
      <sz val="11"/>
      <name val="Arial CE"/>
      <charset val="1"/>
    </font>
    <font>
      <b/>
      <sz val="11"/>
      <color rgb="FF003366"/>
      <name val="Arial CE"/>
      <charset val="1"/>
    </font>
    <font>
      <sz val="11"/>
      <color rgb="FF003366"/>
      <name val="Arial CE"/>
      <charset val="1"/>
    </font>
    <font>
      <sz val="11"/>
      <color rgb="FF969696"/>
      <name val="Arial CE"/>
      <charset val="1"/>
    </font>
    <font>
      <sz val="10"/>
      <color rgb="FF3366FF"/>
      <name val="Arial CE"/>
      <charset val="1"/>
    </font>
    <font>
      <sz val="8"/>
      <color rgb="FF969696"/>
      <name val="Arial CE"/>
      <charset val="1"/>
    </font>
    <font>
      <b/>
      <sz val="12"/>
      <color rgb="FF800000"/>
      <name val="Arial CE"/>
      <charset val="1"/>
    </font>
    <font>
      <sz val="12"/>
      <color rgb="FF003366"/>
      <name val="Arial CE"/>
      <charset val="1"/>
    </font>
    <font>
      <sz val="10"/>
      <color rgb="FF003366"/>
      <name val="Arial CE"/>
      <charset val="1"/>
    </font>
    <font>
      <sz val="8"/>
      <color rgb="FF960000"/>
      <name val="Arial CE"/>
      <charset val="1"/>
    </font>
    <font>
      <b/>
      <sz val="8"/>
      <name val="Arial CE"/>
      <charset val="1"/>
    </font>
    <font>
      <sz val="8"/>
      <color rgb="FF003366"/>
      <name val="Arial CE"/>
      <charset val="1"/>
    </font>
    <font>
      <sz val="8"/>
      <color rgb="FF505050"/>
      <name val="Arial CE"/>
      <charset val="1"/>
    </font>
    <font>
      <sz val="7"/>
      <color rgb="FF969696"/>
      <name val="Arial CE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hair">
        <color auto="1"/>
      </top>
      <bottom/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18" fillId="0" borderId="0" applyBorder="0" applyProtection="0"/>
  </cellStyleXfs>
  <cellXfs count="189">
    <xf numFmtId="0" fontId="0" fillId="0" borderId="0" xfId="0"/>
    <xf numFmtId="165" fontId="6" fillId="0" borderId="0" xfId="0" applyNumberFormat="1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 wrapText="1"/>
    </xf>
    <xf numFmtId="4" fontId="11" fillId="4" borderId="8" xfId="0" applyNumberFormat="1" applyFont="1" applyFill="1" applyBorder="1" applyAlignment="1">
      <alignment vertical="center"/>
    </xf>
    <xf numFmtId="0" fontId="11" fillId="4" borderId="7" xfId="0" applyFont="1" applyFill="1" applyBorder="1" applyAlignment="1">
      <alignment horizontal="left" vertical="center"/>
    </xf>
    <xf numFmtId="4" fontId="10" fillId="0" borderId="0" xfId="0" applyNumberFormat="1" applyFont="1" applyBorder="1" applyAlignment="1">
      <alignment vertical="center"/>
    </xf>
    <xf numFmtId="164" fontId="5" fillId="0" borderId="0" xfId="0" applyNumberFormat="1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4" fontId="9" fillId="0" borderId="5" xfId="0" applyNumberFormat="1" applyFont="1" applyBorder="1" applyAlignment="1">
      <alignment vertical="center"/>
    </xf>
    <xf numFmtId="0" fontId="6" fillId="0" borderId="0" xfId="0" applyFont="1" applyBorder="1" applyAlignment="1">
      <alignment horizontal="left" vertical="center" wrapText="1"/>
    </xf>
    <xf numFmtId="49" fontId="6" fillId="3" borderId="0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left" vertical="center"/>
    </xf>
    <xf numFmtId="0" fontId="2" fillId="2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top"/>
    </xf>
    <xf numFmtId="0" fontId="8" fillId="0" borderId="0" xfId="0" applyFont="1" applyAlignment="1">
      <alignment horizontal="left" vertical="top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3" borderId="0" xfId="0" applyFont="1" applyFill="1" applyAlignment="1" applyProtection="1">
      <alignment horizontal="left" vertical="center"/>
      <protection locked="0"/>
    </xf>
    <xf numFmtId="49" fontId="6" fillId="3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9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5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11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11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2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5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3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4" fillId="5" borderId="0" xfId="0" applyFont="1" applyFill="1" applyAlignment="1">
      <alignment horizontal="center" vertical="center"/>
    </xf>
    <xf numFmtId="0" fontId="15" fillId="0" borderId="15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1" fillId="0" borderId="0" xfId="0" applyFont="1" applyAlignment="1">
      <alignment vertical="center"/>
    </xf>
    <xf numFmtId="0" fontId="1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4" fontId="13" fillId="0" borderId="18" xfId="0" applyNumberFormat="1" applyFont="1" applyBorder="1" applyAlignment="1">
      <alignment vertical="center"/>
    </xf>
    <xf numFmtId="4" fontId="13" fillId="0" borderId="0" xfId="0" applyNumberFormat="1" applyFont="1" applyBorder="1" applyAlignment="1">
      <alignment vertical="center"/>
    </xf>
    <xf numFmtId="166" fontId="13" fillId="0" borderId="0" xfId="0" applyNumberFormat="1" applyFont="1" applyBorder="1" applyAlignment="1">
      <alignment vertical="center"/>
    </xf>
    <xf numFmtId="4" fontId="13" fillId="0" borderId="14" xfId="0" applyNumberFormat="1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7" fillId="0" borderId="0" xfId="1" applyFont="1" applyBorder="1" applyAlignment="1" applyProtection="1">
      <alignment horizontal="center" vertical="center"/>
    </xf>
    <xf numFmtId="0" fontId="19" fillId="0" borderId="3" xfId="0" applyFont="1" applyBorder="1" applyAlignment="1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4" fontId="22" fillId="0" borderId="19" xfId="0" applyNumberFormat="1" applyFont="1" applyBorder="1" applyAlignment="1">
      <alignment vertical="center"/>
    </xf>
    <xf numFmtId="4" fontId="22" fillId="0" borderId="20" xfId="0" applyNumberFormat="1" applyFont="1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4" fontId="22" fillId="0" borderId="21" xfId="0" applyNumberFormat="1" applyFont="1" applyBorder="1" applyAlignment="1">
      <alignment vertical="center"/>
    </xf>
    <xf numFmtId="0" fontId="19" fillId="0" borderId="0" xfId="0" applyFont="1" applyAlignment="1">
      <alignment vertical="center"/>
    </xf>
    <xf numFmtId="0" fontId="19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165" fontId="6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9" fillId="0" borderId="0" xfId="0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5" fillId="0" borderId="0" xfId="0" applyFont="1" applyAlignment="1">
      <alignment horizontal="right" vertical="center"/>
    </xf>
    <xf numFmtId="0" fontId="24" fillId="0" borderId="0" xfId="0" applyFont="1" applyAlignment="1">
      <alignment horizontal="left" vertical="center"/>
    </xf>
    <xf numFmtId="4" fontId="5" fillId="0" borderId="0" xfId="0" applyNumberFormat="1" applyFont="1" applyAlignment="1">
      <alignment vertical="center"/>
    </xf>
    <xf numFmtId="164" fontId="5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11" fillId="5" borderId="6" xfId="0" applyFont="1" applyFill="1" applyBorder="1" applyAlignment="1">
      <alignment horizontal="left" vertical="center"/>
    </xf>
    <xf numFmtId="0" fontId="11" fillId="5" borderId="7" xfId="0" applyFont="1" applyFill="1" applyBorder="1" applyAlignment="1">
      <alignment horizontal="right" vertical="center"/>
    </xf>
    <xf numFmtId="0" fontId="11" fillId="5" borderId="7" xfId="0" applyFont="1" applyFill="1" applyBorder="1" applyAlignment="1">
      <alignment horizontal="center" vertical="center"/>
    </xf>
    <xf numFmtId="4" fontId="11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right" vertical="center"/>
    </xf>
    <xf numFmtId="0" fontId="6" fillId="0" borderId="0" xfId="0" applyFont="1" applyAlignment="1">
      <alignment horizontal="left" vertical="center" wrapText="1"/>
    </xf>
    <xf numFmtId="0" fontId="14" fillId="5" borderId="0" xfId="0" applyFont="1" applyFill="1" applyAlignment="1">
      <alignment horizontal="left" vertical="center"/>
    </xf>
    <xf numFmtId="0" fontId="14" fillId="5" borderId="0" xfId="0" applyFont="1" applyFill="1" applyAlignment="1">
      <alignment horizontal="right" vertical="center"/>
    </xf>
    <xf numFmtId="0" fontId="25" fillId="0" borderId="0" xfId="0" applyFont="1" applyAlignment="1">
      <alignment horizontal="left" vertical="center"/>
    </xf>
    <xf numFmtId="0" fontId="26" fillId="0" borderId="0" xfId="0" applyFont="1" applyAlignment="1">
      <alignment vertical="center"/>
    </xf>
    <xf numFmtId="0" fontId="26" fillId="0" borderId="3" xfId="0" applyFont="1" applyBorder="1" applyAlignment="1">
      <alignment vertical="center"/>
    </xf>
    <xf numFmtId="0" fontId="26" fillId="0" borderId="20" xfId="0" applyFont="1" applyBorder="1" applyAlignment="1">
      <alignment horizontal="left" vertical="center"/>
    </xf>
    <xf numFmtId="0" fontId="26" fillId="0" borderId="20" xfId="0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3" xfId="0" applyFont="1" applyBorder="1" applyAlignment="1">
      <alignment vertical="center"/>
    </xf>
    <xf numFmtId="0" fontId="27" fillId="0" borderId="20" xfId="0" applyFont="1" applyBorder="1" applyAlignment="1">
      <alignment horizontal="left" vertical="center"/>
    </xf>
    <xf numFmtId="0" fontId="27" fillId="0" borderId="20" xfId="0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4" fillId="5" borderId="15" xfId="0" applyFont="1" applyFill="1" applyBorder="1" applyAlignment="1">
      <alignment horizontal="center" vertical="center" wrapText="1"/>
    </xf>
    <xf numFmtId="0" fontId="14" fillId="5" borderId="16" xfId="0" applyFont="1" applyFill="1" applyBorder="1" applyAlignment="1">
      <alignment horizontal="center" vertical="center" wrapText="1"/>
    </xf>
    <xf numFmtId="0" fontId="14" fillId="5" borderId="17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16" fillId="0" borderId="0" xfId="0" applyNumberFormat="1" applyFont="1" applyAlignment="1"/>
    <xf numFmtId="166" fontId="28" fillId="0" borderId="12" xfId="0" applyNumberFormat="1" applyFont="1" applyBorder="1" applyAlignment="1"/>
    <xf numFmtId="166" fontId="28" fillId="0" borderId="13" xfId="0" applyNumberFormat="1" applyFont="1" applyBorder="1" applyAlignment="1"/>
    <xf numFmtId="4" fontId="29" fillId="0" borderId="0" xfId="0" applyNumberFormat="1" applyFont="1" applyAlignment="1">
      <alignment vertical="center"/>
    </xf>
    <xf numFmtId="0" fontId="30" fillId="0" borderId="0" xfId="0" applyFont="1" applyAlignment="1"/>
    <xf numFmtId="0" fontId="30" fillId="0" borderId="3" xfId="0" applyFont="1" applyBorder="1" applyAlignment="1"/>
    <xf numFmtId="0" fontId="30" fillId="0" borderId="0" xfId="0" applyFont="1" applyAlignment="1">
      <alignment horizontal="left"/>
    </xf>
    <xf numFmtId="0" fontId="26" fillId="0" borderId="0" xfId="0" applyFont="1" applyAlignment="1">
      <alignment horizontal="left"/>
    </xf>
    <xf numFmtId="0" fontId="30" fillId="0" borderId="0" xfId="0" applyFont="1" applyAlignment="1" applyProtection="1">
      <protection locked="0"/>
    </xf>
    <xf numFmtId="4" fontId="26" fillId="0" borderId="0" xfId="0" applyNumberFormat="1" applyFont="1" applyAlignment="1"/>
    <xf numFmtId="0" fontId="30" fillId="0" borderId="18" xfId="0" applyFont="1" applyBorder="1" applyAlignment="1"/>
    <xf numFmtId="0" fontId="30" fillId="0" borderId="0" xfId="0" applyFont="1" applyBorder="1" applyAlignment="1"/>
    <xf numFmtId="166" fontId="30" fillId="0" borderId="0" xfId="0" applyNumberFormat="1" applyFont="1" applyBorder="1" applyAlignment="1"/>
    <xf numFmtId="166" fontId="30" fillId="0" borderId="14" xfId="0" applyNumberFormat="1" applyFont="1" applyBorder="1" applyAlignment="1"/>
    <xf numFmtId="0" fontId="30" fillId="0" borderId="0" xfId="0" applyFont="1" applyAlignment="1">
      <alignment horizontal="center"/>
    </xf>
    <xf numFmtId="4" fontId="30" fillId="0" borderId="0" xfId="0" applyNumberFormat="1" applyFont="1" applyAlignment="1">
      <alignment vertical="center"/>
    </xf>
    <xf numFmtId="0" fontId="27" fillId="0" borderId="0" xfId="0" applyFont="1" applyAlignment="1">
      <alignment horizontal="left"/>
    </xf>
    <xf numFmtId="4" fontId="2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4" fillId="0" borderId="22" xfId="0" applyFont="1" applyBorder="1" applyAlignment="1" applyProtection="1">
      <alignment horizontal="center" vertical="center"/>
      <protection locked="0"/>
    </xf>
    <xf numFmtId="49" fontId="14" fillId="0" borderId="22" xfId="0" applyNumberFormat="1" applyFont="1" applyBorder="1" applyAlignment="1" applyProtection="1">
      <alignment horizontal="left" vertical="center" wrapText="1"/>
      <protection locked="0"/>
    </xf>
    <xf numFmtId="0" fontId="14" fillId="0" borderId="22" xfId="0" applyFont="1" applyBorder="1" applyAlignment="1" applyProtection="1">
      <alignment horizontal="left" vertical="center" wrapText="1"/>
      <protection locked="0"/>
    </xf>
    <xf numFmtId="0" fontId="14" fillId="0" borderId="22" xfId="0" applyFont="1" applyBorder="1" applyAlignment="1" applyProtection="1">
      <alignment horizontal="center" vertical="center" wrapText="1"/>
      <protection locked="0"/>
    </xf>
    <xf numFmtId="167" fontId="14" fillId="0" borderId="22" xfId="0" applyNumberFormat="1" applyFont="1" applyBorder="1" applyAlignment="1" applyProtection="1">
      <alignment vertical="center"/>
      <protection locked="0"/>
    </xf>
    <xf numFmtId="4" fontId="14" fillId="3" borderId="22" xfId="0" applyNumberFormat="1" applyFont="1" applyFill="1" applyBorder="1" applyAlignment="1" applyProtection="1">
      <alignment vertical="center"/>
      <protection locked="0"/>
    </xf>
    <xf numFmtId="4" fontId="14" fillId="0" borderId="22" xfId="0" applyNumberFormat="1" applyFont="1" applyBorder="1" applyAlignment="1" applyProtection="1">
      <alignment vertical="center"/>
      <protection locked="0"/>
    </xf>
    <xf numFmtId="0" fontId="15" fillId="3" borderId="18" xfId="0" applyFont="1" applyFill="1" applyBorder="1" applyAlignment="1" applyProtection="1">
      <alignment horizontal="left" vertical="center"/>
      <protection locked="0"/>
    </xf>
    <xf numFmtId="0" fontId="15" fillId="0" borderId="0" xfId="0" applyFont="1" applyBorder="1" applyAlignment="1">
      <alignment horizontal="center" vertical="center"/>
    </xf>
    <xf numFmtId="166" fontId="15" fillId="0" borderId="0" xfId="0" applyNumberFormat="1" applyFont="1" applyBorder="1" applyAlignment="1">
      <alignment vertical="center"/>
    </xf>
    <xf numFmtId="166" fontId="15" fillId="0" borderId="14" xfId="0" applyNumberFormat="1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>
      <alignment vertical="center"/>
    </xf>
    <xf numFmtId="0" fontId="31" fillId="0" borderId="3" xfId="0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 wrapText="1"/>
    </xf>
    <xf numFmtId="167" fontId="31" fillId="0" borderId="0" xfId="0" applyNumberFormat="1" applyFont="1" applyAlignment="1">
      <alignment vertical="center"/>
    </xf>
    <xf numFmtId="0" fontId="31" fillId="0" borderId="0" xfId="0" applyFont="1" applyAlignment="1" applyProtection="1">
      <alignment vertical="center"/>
      <protection locked="0"/>
    </xf>
    <xf numFmtId="0" fontId="31" fillId="0" borderId="18" xfId="0" applyFont="1" applyBorder="1" applyAlignment="1">
      <alignment vertical="center"/>
    </xf>
    <xf numFmtId="0" fontId="31" fillId="0" borderId="0" xfId="0" applyFont="1" applyBorder="1" applyAlignment="1">
      <alignment vertical="center"/>
    </xf>
    <xf numFmtId="0" fontId="31" fillId="0" borderId="14" xfId="0" applyFont="1" applyBorder="1" applyAlignment="1">
      <alignment vertical="center"/>
    </xf>
    <xf numFmtId="167" fontId="14" fillId="3" borderId="22" xfId="0" applyNumberFormat="1" applyFont="1" applyFill="1" applyBorder="1" applyAlignment="1" applyProtection="1">
      <alignment vertical="center"/>
      <protection locked="0"/>
    </xf>
    <xf numFmtId="0" fontId="15" fillId="3" borderId="19" xfId="0" applyFont="1" applyFill="1" applyBorder="1" applyAlignment="1" applyProtection="1">
      <alignment horizontal="left" vertical="center"/>
      <protection locked="0"/>
    </xf>
    <xf numFmtId="0" fontId="15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15" fillId="0" borderId="20" xfId="0" applyNumberFormat="1" applyFont="1" applyBorder="1" applyAlignment="1">
      <alignment vertical="center"/>
    </xf>
    <xf numFmtId="166" fontId="15" fillId="0" borderId="21" xfId="0" applyNumberFormat="1" applyFont="1" applyBorder="1" applyAlignment="1">
      <alignment vertical="center"/>
    </xf>
    <xf numFmtId="0" fontId="6" fillId="0" borderId="0" xfId="0" applyFont="1" applyBorder="1" applyAlignment="1">
      <alignment vertical="center" wrapText="1"/>
    </xf>
    <xf numFmtId="0" fontId="13" fillId="0" borderId="11" xfId="0" applyFont="1" applyBorder="1" applyAlignment="1">
      <alignment horizontal="center" vertical="center"/>
    </xf>
    <xf numFmtId="0" fontId="14" fillId="5" borderId="6" xfId="0" applyFont="1" applyFill="1" applyBorder="1" applyAlignment="1">
      <alignment horizontal="center" vertical="center"/>
    </xf>
    <xf numFmtId="0" fontId="14" fillId="5" borderId="7" xfId="0" applyFont="1" applyFill="1" applyBorder="1" applyAlignment="1">
      <alignment horizontal="center" vertical="center"/>
    </xf>
    <xf numFmtId="0" fontId="14" fillId="5" borderId="7" xfId="0" applyFont="1" applyFill="1" applyBorder="1" applyAlignment="1">
      <alignment horizontal="right" vertical="center"/>
    </xf>
    <xf numFmtId="0" fontId="14" fillId="5" borderId="8" xfId="0" applyFont="1" applyFill="1" applyBorder="1" applyAlignment="1">
      <alignment horizontal="center" vertical="center"/>
    </xf>
    <xf numFmtId="4" fontId="16" fillId="0" borderId="0" xfId="0" applyNumberFormat="1" applyFont="1" applyBorder="1" applyAlignment="1">
      <alignment horizontal="right" vertical="center"/>
    </xf>
    <xf numFmtId="4" fontId="16" fillId="0" borderId="0" xfId="0" applyNumberFormat="1" applyFont="1" applyBorder="1" applyAlignment="1">
      <alignment vertical="center"/>
    </xf>
    <xf numFmtId="0" fontId="20" fillId="0" borderId="0" xfId="0" applyFont="1" applyBorder="1" applyAlignment="1">
      <alignment horizontal="left" vertical="center" wrapText="1"/>
    </xf>
    <xf numFmtId="4" fontId="21" fillId="0" borderId="0" xfId="0" applyNumberFormat="1" applyFont="1" applyBorder="1" applyAlignment="1">
      <alignment vertical="center"/>
    </xf>
    <xf numFmtId="0" fontId="6" fillId="3" borderId="0" xfId="0" applyFont="1" applyFill="1" applyBorder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0505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opLeftCell="A88" zoomScaleNormal="100" workbookViewId="0">
      <selection activeCellId="1" sqref="K163 A1"/>
    </sheetView>
  </sheetViews>
  <sheetFormatPr defaultColWidth="8.5" defaultRowHeight="10"/>
  <cols>
    <col min="1" max="1" width="8.375" customWidth="1"/>
    <col min="2" max="2" width="1.625" customWidth="1"/>
    <col min="3" max="3" width="4.125" customWidth="1"/>
    <col min="4" max="33" width="2.625" customWidth="1"/>
    <col min="34" max="34" width="3.375" customWidth="1"/>
    <col min="35" max="35" width="31.625" customWidth="1"/>
    <col min="36" max="37" width="2.5" customWidth="1"/>
    <col min="38" max="38" width="8.375" customWidth="1"/>
    <col min="39" max="39" width="3.375" customWidth="1"/>
    <col min="40" max="40" width="13.375" customWidth="1"/>
    <col min="41" max="41" width="7.5" customWidth="1"/>
    <col min="42" max="42" width="4.125" customWidth="1"/>
    <col min="43" max="43" width="15.625" hidden="1" customWidth="1"/>
    <col min="44" max="44" width="13.625" customWidth="1"/>
    <col min="45" max="47" width="25.875" hidden="1" customWidth="1"/>
    <col min="48" max="49" width="21.625" hidden="1" customWidth="1"/>
    <col min="50" max="51" width="25" hidden="1" customWidth="1"/>
    <col min="52" max="52" width="21.625" hidden="1" customWidth="1"/>
    <col min="53" max="53" width="19.125" hidden="1" customWidth="1"/>
    <col min="54" max="54" width="25" hidden="1" customWidth="1"/>
    <col min="55" max="55" width="21.625" hidden="1" customWidth="1"/>
    <col min="56" max="56" width="19.125" hidden="1" customWidth="1"/>
    <col min="57" max="57" width="66.5" customWidth="1"/>
    <col min="71" max="91" width="9.375" hidden="1" customWidth="1"/>
  </cols>
  <sheetData>
    <row r="1" spans="1:74">
      <c r="A1" s="15" t="s">
        <v>0</v>
      </c>
      <c r="AZ1" s="15"/>
      <c r="BA1" s="15" t="s">
        <v>1</v>
      </c>
      <c r="BB1" s="15"/>
      <c r="BT1" s="15" t="s">
        <v>2</v>
      </c>
      <c r="BU1" s="15" t="s">
        <v>2</v>
      </c>
      <c r="BV1" s="15" t="s">
        <v>3</v>
      </c>
    </row>
    <row r="2" spans="1:74" ht="37" customHeight="1">
      <c r="AR2" s="14" t="s">
        <v>4</v>
      </c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S2" s="16" t="s">
        <v>5</v>
      </c>
      <c r="BT2" s="16" t="s">
        <v>6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5</v>
      </c>
      <c r="BT3" s="16" t="s">
        <v>7</v>
      </c>
    </row>
    <row r="4" spans="1:74" ht="24.95" customHeight="1">
      <c r="B4" s="19"/>
      <c r="D4" s="20" t="s">
        <v>8</v>
      </c>
      <c r="AR4" s="19"/>
      <c r="AS4" s="21" t="s">
        <v>9</v>
      </c>
      <c r="BE4" s="22" t="s">
        <v>10</v>
      </c>
      <c r="BS4" s="16" t="s">
        <v>11</v>
      </c>
    </row>
    <row r="5" spans="1:74" ht="12.05" customHeight="1">
      <c r="B5" s="19"/>
      <c r="D5" s="23" t="s">
        <v>12</v>
      </c>
      <c r="K5" s="13" t="s">
        <v>13</v>
      </c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R5" s="19"/>
      <c r="BE5" s="12" t="s">
        <v>14</v>
      </c>
      <c r="BS5" s="16" t="s">
        <v>5</v>
      </c>
    </row>
    <row r="6" spans="1:74" ht="37" customHeight="1">
      <c r="B6" s="19"/>
      <c r="D6" s="24" t="s">
        <v>15</v>
      </c>
      <c r="K6" s="11" t="s">
        <v>16</v>
      </c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R6" s="19"/>
      <c r="BE6" s="12"/>
      <c r="BS6" s="16" t="s">
        <v>5</v>
      </c>
    </row>
    <row r="7" spans="1:74" ht="12.05" customHeight="1">
      <c r="B7" s="19"/>
      <c r="D7" s="25" t="s">
        <v>17</v>
      </c>
      <c r="K7" s="26"/>
      <c r="AK7" s="25" t="s">
        <v>18</v>
      </c>
      <c r="AN7" s="26"/>
      <c r="AR7" s="19"/>
      <c r="BE7" s="12"/>
      <c r="BS7" s="16" t="s">
        <v>5</v>
      </c>
    </row>
    <row r="8" spans="1:74" ht="12.05" customHeight="1">
      <c r="B8" s="19"/>
      <c r="D8" s="25" t="s">
        <v>19</v>
      </c>
      <c r="K8" s="26" t="s">
        <v>20</v>
      </c>
      <c r="AK8" s="25" t="s">
        <v>21</v>
      </c>
      <c r="AN8" s="27" t="s">
        <v>22</v>
      </c>
      <c r="AR8" s="19"/>
      <c r="BE8" s="12"/>
      <c r="BS8" s="16" t="s">
        <v>5</v>
      </c>
    </row>
    <row r="9" spans="1:74" ht="14.4" customHeight="1">
      <c r="B9" s="19"/>
      <c r="AR9" s="19"/>
      <c r="BE9" s="12"/>
      <c r="BS9" s="16" t="s">
        <v>5</v>
      </c>
    </row>
    <row r="10" spans="1:74" ht="12.05" customHeight="1">
      <c r="B10" s="19"/>
      <c r="D10" s="25" t="s">
        <v>23</v>
      </c>
      <c r="AK10" s="25" t="s">
        <v>24</v>
      </c>
      <c r="AN10" s="26"/>
      <c r="AR10" s="19"/>
      <c r="BE10" s="12"/>
      <c r="BS10" s="16" t="s">
        <v>5</v>
      </c>
    </row>
    <row r="11" spans="1:74" ht="18.55" customHeight="1">
      <c r="B11" s="19"/>
      <c r="E11" s="26" t="s">
        <v>25</v>
      </c>
      <c r="AK11" s="25" t="s">
        <v>26</v>
      </c>
      <c r="AN11" s="26"/>
      <c r="AR11" s="19"/>
      <c r="BE11" s="12"/>
      <c r="BS11" s="16" t="s">
        <v>5</v>
      </c>
    </row>
    <row r="12" spans="1:74" ht="6.95" customHeight="1">
      <c r="B12" s="19"/>
      <c r="AR12" s="19"/>
      <c r="BE12" s="12"/>
      <c r="BS12" s="16" t="s">
        <v>5</v>
      </c>
    </row>
    <row r="13" spans="1:74" ht="12.05" customHeight="1">
      <c r="B13" s="19"/>
      <c r="D13" s="25" t="s">
        <v>27</v>
      </c>
      <c r="AK13" s="25" t="s">
        <v>24</v>
      </c>
      <c r="AN13" s="28" t="s">
        <v>28</v>
      </c>
      <c r="AR13" s="19"/>
      <c r="BE13" s="12"/>
      <c r="BS13" s="16" t="s">
        <v>5</v>
      </c>
    </row>
    <row r="14" spans="1:74" ht="12.75">
      <c r="B14" s="19"/>
      <c r="E14" s="10" t="s">
        <v>28</v>
      </c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25" t="s">
        <v>26</v>
      </c>
      <c r="AN14" s="28" t="s">
        <v>28</v>
      </c>
      <c r="AR14" s="19"/>
      <c r="BE14" s="12"/>
      <c r="BS14" s="16" t="s">
        <v>5</v>
      </c>
    </row>
    <row r="15" spans="1:74" ht="6.95" customHeight="1">
      <c r="B15" s="19"/>
      <c r="AR15" s="19"/>
      <c r="BE15" s="12"/>
      <c r="BS15" s="16" t="s">
        <v>2</v>
      </c>
    </row>
    <row r="16" spans="1:74" ht="12.05" customHeight="1">
      <c r="B16" s="19"/>
      <c r="D16" s="25" t="s">
        <v>29</v>
      </c>
      <c r="AK16" s="25" t="s">
        <v>24</v>
      </c>
      <c r="AN16" s="26"/>
      <c r="AR16" s="19"/>
      <c r="BE16" s="12"/>
      <c r="BS16" s="16" t="s">
        <v>2</v>
      </c>
    </row>
    <row r="17" spans="1:71" ht="18.55" customHeight="1">
      <c r="B17" s="19"/>
      <c r="E17" s="26" t="s">
        <v>30</v>
      </c>
      <c r="AK17" s="25" t="s">
        <v>26</v>
      </c>
      <c r="AN17" s="26"/>
      <c r="AR17" s="19"/>
      <c r="BE17" s="12"/>
      <c r="BS17" s="16" t="s">
        <v>31</v>
      </c>
    </row>
    <row r="18" spans="1:71" ht="6.95" customHeight="1">
      <c r="B18" s="19"/>
      <c r="AR18" s="19"/>
      <c r="BE18" s="12"/>
      <c r="BS18" s="16" t="s">
        <v>5</v>
      </c>
    </row>
    <row r="19" spans="1:71" ht="12.05" customHeight="1">
      <c r="B19" s="19"/>
      <c r="D19" s="25" t="s">
        <v>32</v>
      </c>
      <c r="AK19" s="25" t="s">
        <v>24</v>
      </c>
      <c r="AN19" s="26"/>
      <c r="AR19" s="19"/>
      <c r="BE19" s="12"/>
      <c r="BS19" s="16" t="s">
        <v>5</v>
      </c>
    </row>
    <row r="20" spans="1:71" ht="18.55" customHeight="1">
      <c r="B20" s="19"/>
      <c r="E20" s="26" t="s">
        <v>30</v>
      </c>
      <c r="AK20" s="25" t="s">
        <v>26</v>
      </c>
      <c r="AN20" s="26"/>
      <c r="AR20" s="19"/>
      <c r="BE20" s="12"/>
      <c r="BS20" s="16" t="s">
        <v>31</v>
      </c>
    </row>
    <row r="21" spans="1:71" ht="6.95" customHeight="1">
      <c r="B21" s="19"/>
      <c r="AR21" s="19"/>
      <c r="BE21" s="12"/>
    </row>
    <row r="22" spans="1:71" ht="12.05" customHeight="1">
      <c r="B22" s="19"/>
      <c r="D22" s="25" t="s">
        <v>33</v>
      </c>
      <c r="AR22" s="19"/>
      <c r="BE22" s="12"/>
    </row>
    <row r="23" spans="1:71" ht="16.5" customHeight="1">
      <c r="B23" s="1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R23" s="19"/>
      <c r="BE23" s="12"/>
    </row>
    <row r="24" spans="1:71" ht="6.95" customHeight="1">
      <c r="B24" s="19"/>
      <c r="AR24" s="19"/>
      <c r="BE24" s="12"/>
    </row>
    <row r="25" spans="1:71" ht="6.95" customHeight="1">
      <c r="B25" s="1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9"/>
      <c r="BE25" s="12"/>
    </row>
    <row r="26" spans="1:71" s="34" customFormat="1" ht="25.9" customHeight="1">
      <c r="A26" s="30"/>
      <c r="B26" s="31"/>
      <c r="C26" s="30"/>
      <c r="D26" s="32" t="s">
        <v>34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8">
        <f>ROUND(AG94,2)</f>
        <v>0</v>
      </c>
      <c r="AL26" s="8"/>
      <c r="AM26" s="8"/>
      <c r="AN26" s="8"/>
      <c r="AO26" s="8"/>
      <c r="AP26" s="30"/>
      <c r="AQ26" s="30"/>
      <c r="AR26" s="31"/>
      <c r="BE26" s="12"/>
    </row>
    <row r="27" spans="1:71" s="34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1"/>
      <c r="BE27" s="12"/>
    </row>
    <row r="28" spans="1:71" s="34" customFormat="1" ht="12.75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7" t="s">
        <v>35</v>
      </c>
      <c r="M28" s="7"/>
      <c r="N28" s="7"/>
      <c r="O28" s="7"/>
      <c r="P28" s="7"/>
      <c r="Q28" s="30"/>
      <c r="R28" s="30"/>
      <c r="S28" s="30"/>
      <c r="T28" s="30"/>
      <c r="U28" s="30"/>
      <c r="V28" s="30"/>
      <c r="W28" s="7" t="s">
        <v>36</v>
      </c>
      <c r="X28" s="7"/>
      <c r="Y28" s="7"/>
      <c r="Z28" s="7"/>
      <c r="AA28" s="7"/>
      <c r="AB28" s="7"/>
      <c r="AC28" s="7"/>
      <c r="AD28" s="7"/>
      <c r="AE28" s="7"/>
      <c r="AF28" s="30"/>
      <c r="AG28" s="30"/>
      <c r="AH28" s="30"/>
      <c r="AI28" s="30"/>
      <c r="AJ28" s="30"/>
      <c r="AK28" s="7" t="s">
        <v>37</v>
      </c>
      <c r="AL28" s="7"/>
      <c r="AM28" s="7"/>
      <c r="AN28" s="7"/>
      <c r="AO28" s="7"/>
      <c r="AP28" s="30"/>
      <c r="AQ28" s="30"/>
      <c r="AR28" s="31"/>
      <c r="BE28" s="12"/>
    </row>
    <row r="29" spans="1:71" s="35" customFormat="1" ht="14.4" customHeight="1">
      <c r="B29" s="36"/>
      <c r="D29" s="25" t="s">
        <v>38</v>
      </c>
      <c r="F29" s="25" t="s">
        <v>39</v>
      </c>
      <c r="L29" s="6">
        <v>0.21</v>
      </c>
      <c r="M29" s="6"/>
      <c r="N29" s="6"/>
      <c r="O29" s="6"/>
      <c r="P29" s="6"/>
      <c r="W29" s="5">
        <f>ROUND(AZ94, 2)</f>
        <v>0</v>
      </c>
      <c r="X29" s="5"/>
      <c r="Y29" s="5"/>
      <c r="Z29" s="5"/>
      <c r="AA29" s="5"/>
      <c r="AB29" s="5"/>
      <c r="AC29" s="5"/>
      <c r="AD29" s="5"/>
      <c r="AE29" s="5"/>
      <c r="AK29" s="5">
        <f>ROUND(AV94, 2)</f>
        <v>0</v>
      </c>
      <c r="AL29" s="5"/>
      <c r="AM29" s="5"/>
      <c r="AN29" s="5"/>
      <c r="AO29" s="5"/>
      <c r="AR29" s="36"/>
      <c r="BE29" s="12"/>
    </row>
    <row r="30" spans="1:71" s="35" customFormat="1" ht="14.4" customHeight="1">
      <c r="B30" s="36"/>
      <c r="F30" s="25" t="s">
        <v>40</v>
      </c>
      <c r="L30" s="6">
        <v>0.15</v>
      </c>
      <c r="M30" s="6"/>
      <c r="N30" s="6"/>
      <c r="O30" s="6"/>
      <c r="P30" s="6"/>
      <c r="W30" s="5">
        <f>ROUND(BA94, 2)</f>
        <v>0</v>
      </c>
      <c r="X30" s="5"/>
      <c r="Y30" s="5"/>
      <c r="Z30" s="5"/>
      <c r="AA30" s="5"/>
      <c r="AB30" s="5"/>
      <c r="AC30" s="5"/>
      <c r="AD30" s="5"/>
      <c r="AE30" s="5"/>
      <c r="AK30" s="5">
        <f>ROUND(AW94, 2)</f>
        <v>0</v>
      </c>
      <c r="AL30" s="5"/>
      <c r="AM30" s="5"/>
      <c r="AN30" s="5"/>
      <c r="AO30" s="5"/>
      <c r="AR30" s="36"/>
      <c r="BE30" s="12"/>
    </row>
    <row r="31" spans="1:71" s="35" customFormat="1" ht="14.4" hidden="1" customHeight="1">
      <c r="B31" s="36"/>
      <c r="F31" s="25" t="s">
        <v>41</v>
      </c>
      <c r="L31" s="6">
        <v>0.21</v>
      </c>
      <c r="M31" s="6"/>
      <c r="N31" s="6"/>
      <c r="O31" s="6"/>
      <c r="P31" s="6"/>
      <c r="W31" s="5">
        <f>ROUND(BB94, 2)</f>
        <v>0</v>
      </c>
      <c r="X31" s="5"/>
      <c r="Y31" s="5"/>
      <c r="Z31" s="5"/>
      <c r="AA31" s="5"/>
      <c r="AB31" s="5"/>
      <c r="AC31" s="5"/>
      <c r="AD31" s="5"/>
      <c r="AE31" s="5"/>
      <c r="AK31" s="5">
        <v>0</v>
      </c>
      <c r="AL31" s="5"/>
      <c r="AM31" s="5"/>
      <c r="AN31" s="5"/>
      <c r="AO31" s="5"/>
      <c r="AR31" s="36"/>
      <c r="BE31" s="12"/>
    </row>
    <row r="32" spans="1:71" s="35" customFormat="1" ht="14.4" hidden="1" customHeight="1">
      <c r="B32" s="36"/>
      <c r="F32" s="25" t="s">
        <v>42</v>
      </c>
      <c r="L32" s="6">
        <v>0.15</v>
      </c>
      <c r="M32" s="6"/>
      <c r="N32" s="6"/>
      <c r="O32" s="6"/>
      <c r="P32" s="6"/>
      <c r="W32" s="5">
        <f>ROUND(BC94, 2)</f>
        <v>0</v>
      </c>
      <c r="X32" s="5"/>
      <c r="Y32" s="5"/>
      <c r="Z32" s="5"/>
      <c r="AA32" s="5"/>
      <c r="AB32" s="5"/>
      <c r="AC32" s="5"/>
      <c r="AD32" s="5"/>
      <c r="AE32" s="5"/>
      <c r="AK32" s="5">
        <v>0</v>
      </c>
      <c r="AL32" s="5"/>
      <c r="AM32" s="5"/>
      <c r="AN32" s="5"/>
      <c r="AO32" s="5"/>
      <c r="AR32" s="36"/>
      <c r="BE32" s="12"/>
    </row>
    <row r="33" spans="1:57" s="35" customFormat="1" ht="14.4" hidden="1" customHeight="1">
      <c r="B33" s="36"/>
      <c r="F33" s="25" t="s">
        <v>43</v>
      </c>
      <c r="L33" s="6">
        <v>0</v>
      </c>
      <c r="M33" s="6"/>
      <c r="N33" s="6"/>
      <c r="O33" s="6"/>
      <c r="P33" s="6"/>
      <c r="W33" s="5">
        <f>ROUND(BD94, 2)</f>
        <v>0</v>
      </c>
      <c r="X33" s="5"/>
      <c r="Y33" s="5"/>
      <c r="Z33" s="5"/>
      <c r="AA33" s="5"/>
      <c r="AB33" s="5"/>
      <c r="AC33" s="5"/>
      <c r="AD33" s="5"/>
      <c r="AE33" s="5"/>
      <c r="AK33" s="5">
        <v>0</v>
      </c>
      <c r="AL33" s="5"/>
      <c r="AM33" s="5"/>
      <c r="AN33" s="5"/>
      <c r="AO33" s="5"/>
      <c r="AR33" s="36"/>
      <c r="BE33" s="12"/>
    </row>
    <row r="34" spans="1:57" s="34" customFormat="1" ht="6.95" customHeight="1">
      <c r="A34" s="30"/>
      <c r="B34" s="31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1"/>
      <c r="BE34" s="12"/>
    </row>
    <row r="35" spans="1:57" s="34" customFormat="1" ht="25.9" customHeight="1">
      <c r="A35" s="30"/>
      <c r="B35" s="31"/>
      <c r="C35" s="37"/>
      <c r="D35" s="38" t="s">
        <v>44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45</v>
      </c>
      <c r="U35" s="39"/>
      <c r="V35" s="39"/>
      <c r="W35" s="39"/>
      <c r="X35" s="4" t="s">
        <v>46</v>
      </c>
      <c r="Y35" s="4"/>
      <c r="Z35" s="4"/>
      <c r="AA35" s="4"/>
      <c r="AB35" s="4"/>
      <c r="AC35" s="39"/>
      <c r="AD35" s="39"/>
      <c r="AE35" s="39"/>
      <c r="AF35" s="39"/>
      <c r="AG35" s="39"/>
      <c r="AH35" s="39"/>
      <c r="AI35" s="39"/>
      <c r="AJ35" s="39"/>
      <c r="AK35" s="3">
        <f>SUM(AK26:AK33)</f>
        <v>0</v>
      </c>
      <c r="AL35" s="3"/>
      <c r="AM35" s="3"/>
      <c r="AN35" s="3"/>
      <c r="AO35" s="3"/>
      <c r="AP35" s="37"/>
      <c r="AQ35" s="37"/>
      <c r="AR35" s="31"/>
      <c r="BE35" s="30"/>
    </row>
    <row r="36" spans="1:57" s="34" customFormat="1" ht="6.95" customHeight="1">
      <c r="A36" s="30"/>
      <c r="B36" s="31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1"/>
      <c r="BE36" s="30"/>
    </row>
    <row r="37" spans="1:57" s="34" customFormat="1" ht="14.4" customHeight="1">
      <c r="A37" s="30"/>
      <c r="B37" s="31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1"/>
      <c r="BE37" s="30"/>
    </row>
    <row r="38" spans="1:57" ht="14.4" customHeight="1">
      <c r="B38" s="19"/>
      <c r="AR38" s="19"/>
    </row>
    <row r="39" spans="1:57" ht="14.4" customHeight="1">
      <c r="B39" s="19"/>
      <c r="AR39" s="19"/>
    </row>
    <row r="40" spans="1:57" ht="14.4" customHeight="1">
      <c r="B40" s="19"/>
      <c r="AR40" s="19"/>
    </row>
    <row r="41" spans="1:57" ht="14.4" customHeight="1">
      <c r="B41" s="19"/>
      <c r="AR41" s="19"/>
    </row>
    <row r="42" spans="1:57" ht="14.4" customHeight="1">
      <c r="B42" s="19"/>
      <c r="AR42" s="19"/>
    </row>
    <row r="43" spans="1:57" ht="14.4" customHeight="1">
      <c r="B43" s="19"/>
      <c r="AR43" s="19"/>
    </row>
    <row r="44" spans="1:57" ht="14.4" customHeight="1">
      <c r="B44" s="19"/>
      <c r="AR44" s="19"/>
    </row>
    <row r="45" spans="1:57" ht="14.4" customHeight="1">
      <c r="B45" s="19"/>
      <c r="AR45" s="19"/>
    </row>
    <row r="46" spans="1:57" ht="14.4" customHeight="1">
      <c r="B46" s="19"/>
      <c r="AR46" s="19"/>
    </row>
    <row r="47" spans="1:57" ht="14.4" customHeight="1">
      <c r="B47" s="19"/>
      <c r="AR47" s="19"/>
    </row>
    <row r="48" spans="1:57" ht="14.4" customHeight="1">
      <c r="B48" s="19"/>
      <c r="AR48" s="19"/>
    </row>
    <row r="49" spans="1:57" s="34" customFormat="1" ht="14.4" customHeight="1">
      <c r="B49" s="41"/>
      <c r="D49" s="42" t="s">
        <v>47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">
        <v>48</v>
      </c>
      <c r="AI49" s="43"/>
      <c r="AJ49" s="43"/>
      <c r="AK49" s="43"/>
      <c r="AL49" s="43"/>
      <c r="AM49" s="43"/>
      <c r="AN49" s="43"/>
      <c r="AO49" s="43"/>
      <c r="AR49" s="41"/>
    </row>
    <row r="50" spans="1:57">
      <c r="B50" s="19"/>
      <c r="AR50" s="19"/>
    </row>
    <row r="51" spans="1:57">
      <c r="B51" s="19"/>
      <c r="AR51" s="19"/>
    </row>
    <row r="52" spans="1:57">
      <c r="B52" s="19"/>
      <c r="AR52" s="19"/>
    </row>
    <row r="53" spans="1:57">
      <c r="B53" s="19"/>
      <c r="AR53" s="19"/>
    </row>
    <row r="54" spans="1:57">
      <c r="B54" s="19"/>
      <c r="AR54" s="19"/>
    </row>
    <row r="55" spans="1:57">
      <c r="B55" s="19"/>
      <c r="AR55" s="19"/>
    </row>
    <row r="56" spans="1:57">
      <c r="B56" s="19"/>
      <c r="AR56" s="19"/>
    </row>
    <row r="57" spans="1:57">
      <c r="B57" s="19"/>
      <c r="AR57" s="19"/>
    </row>
    <row r="58" spans="1:57">
      <c r="B58" s="19"/>
      <c r="AR58" s="19"/>
    </row>
    <row r="59" spans="1:57">
      <c r="B59" s="19"/>
      <c r="AR59" s="19"/>
    </row>
    <row r="60" spans="1:57" s="34" customFormat="1" ht="12.75">
      <c r="A60" s="30"/>
      <c r="B60" s="31"/>
      <c r="C60" s="30"/>
      <c r="D60" s="44" t="s">
        <v>49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4" t="s">
        <v>50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4" t="s">
        <v>49</v>
      </c>
      <c r="AI60" s="33"/>
      <c r="AJ60" s="33"/>
      <c r="AK60" s="33"/>
      <c r="AL60" s="33"/>
      <c r="AM60" s="44" t="s">
        <v>50</v>
      </c>
      <c r="AN60" s="33"/>
      <c r="AO60" s="33"/>
      <c r="AP60" s="30"/>
      <c r="AQ60" s="30"/>
      <c r="AR60" s="31"/>
      <c r="BE60" s="30"/>
    </row>
    <row r="61" spans="1:57">
      <c r="B61" s="19"/>
      <c r="AR61" s="19"/>
    </row>
    <row r="62" spans="1:57">
      <c r="B62" s="19"/>
      <c r="AR62" s="19"/>
    </row>
    <row r="63" spans="1:57">
      <c r="B63" s="19"/>
      <c r="AR63" s="19"/>
    </row>
    <row r="64" spans="1:57" s="34" customFormat="1" ht="12.75">
      <c r="A64" s="30"/>
      <c r="B64" s="31"/>
      <c r="C64" s="30"/>
      <c r="D64" s="42" t="s">
        <v>51</v>
      </c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2" t="s">
        <v>52</v>
      </c>
      <c r="AI64" s="45"/>
      <c r="AJ64" s="45"/>
      <c r="AK64" s="45"/>
      <c r="AL64" s="45"/>
      <c r="AM64" s="45"/>
      <c r="AN64" s="45"/>
      <c r="AO64" s="45"/>
      <c r="AP64" s="30"/>
      <c r="AQ64" s="30"/>
      <c r="AR64" s="31"/>
      <c r="BE64" s="30"/>
    </row>
    <row r="65" spans="1:57">
      <c r="B65" s="19"/>
      <c r="AR65" s="19"/>
    </row>
    <row r="66" spans="1:57">
      <c r="B66" s="19"/>
      <c r="AR66" s="19"/>
    </row>
    <row r="67" spans="1:57">
      <c r="B67" s="19"/>
      <c r="AR67" s="19"/>
    </row>
    <row r="68" spans="1:57">
      <c r="B68" s="19"/>
      <c r="AR68" s="19"/>
    </row>
    <row r="69" spans="1:57">
      <c r="B69" s="19"/>
      <c r="AR69" s="19"/>
    </row>
    <row r="70" spans="1:57">
      <c r="B70" s="19"/>
      <c r="AR70" s="19"/>
    </row>
    <row r="71" spans="1:57">
      <c r="B71" s="19"/>
      <c r="AR71" s="19"/>
    </row>
    <row r="72" spans="1:57">
      <c r="B72" s="19"/>
      <c r="AR72" s="19"/>
    </row>
    <row r="73" spans="1:57">
      <c r="B73" s="19"/>
      <c r="AR73" s="19"/>
    </row>
    <row r="74" spans="1:57">
      <c r="B74" s="19"/>
      <c r="AR74" s="19"/>
    </row>
    <row r="75" spans="1:57" s="34" customFormat="1" ht="12.75">
      <c r="A75" s="30"/>
      <c r="B75" s="31"/>
      <c r="C75" s="30"/>
      <c r="D75" s="44" t="s">
        <v>49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4" t="s">
        <v>50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4" t="s">
        <v>49</v>
      </c>
      <c r="AI75" s="33"/>
      <c r="AJ75" s="33"/>
      <c r="AK75" s="33"/>
      <c r="AL75" s="33"/>
      <c r="AM75" s="44" t="s">
        <v>50</v>
      </c>
      <c r="AN75" s="33"/>
      <c r="AO75" s="33"/>
      <c r="AP75" s="30"/>
      <c r="AQ75" s="30"/>
      <c r="AR75" s="31"/>
      <c r="BE75" s="30"/>
    </row>
    <row r="76" spans="1:57" s="34" customFormat="1">
      <c r="A76" s="30"/>
      <c r="B76" s="31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1"/>
      <c r="BE76" s="30"/>
    </row>
    <row r="77" spans="1:57" s="34" customFormat="1" ht="6.95" customHeight="1">
      <c r="A77" s="30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31"/>
      <c r="BE77" s="30"/>
    </row>
    <row r="81" spans="1:90" s="34" customFormat="1" ht="6.95" customHeight="1">
      <c r="A81" s="30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49"/>
      <c r="AR81" s="31"/>
      <c r="BE81" s="30"/>
    </row>
    <row r="82" spans="1:90" s="34" customFormat="1" ht="24.95" customHeight="1">
      <c r="A82" s="30"/>
      <c r="B82" s="31"/>
      <c r="C82" s="20" t="s">
        <v>53</v>
      </c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1"/>
      <c r="BE82" s="30"/>
    </row>
    <row r="83" spans="1:90" s="34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1"/>
      <c r="BE83" s="30"/>
    </row>
    <row r="84" spans="1:90" s="50" customFormat="1" ht="12.05" customHeight="1">
      <c r="B84" s="51"/>
      <c r="C84" s="25" t="s">
        <v>12</v>
      </c>
      <c r="L84" s="50" t="str">
        <f>K5</f>
        <v>Jablonova22-28</v>
      </c>
      <c r="AR84" s="51"/>
    </row>
    <row r="85" spans="1:90" s="52" customFormat="1" ht="37" customHeight="1">
      <c r="B85" s="53"/>
      <c r="C85" s="54" t="s">
        <v>15</v>
      </c>
      <c r="L85" s="2" t="str">
        <f>K6</f>
        <v>Výměna vchodových dveří do 44 bytů</v>
      </c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R85" s="53"/>
    </row>
    <row r="86" spans="1:90" s="34" customFormat="1" ht="6.95" customHeight="1">
      <c r="A86" s="30"/>
      <c r="B86" s="31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1"/>
      <c r="BE86" s="30"/>
    </row>
    <row r="87" spans="1:90" s="34" customFormat="1" ht="12.05" customHeight="1">
      <c r="A87" s="30"/>
      <c r="B87" s="31"/>
      <c r="C87" s="25" t="s">
        <v>19</v>
      </c>
      <c r="D87" s="30"/>
      <c r="E87" s="30"/>
      <c r="F87" s="30"/>
      <c r="G87" s="30"/>
      <c r="H87" s="30"/>
      <c r="I87" s="30"/>
      <c r="J87" s="30"/>
      <c r="K87" s="30"/>
      <c r="L87" s="55" t="str">
        <f>IF(K8="","",K8)</f>
        <v>Jabloňova 22-28, Brno</v>
      </c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25" t="s">
        <v>21</v>
      </c>
      <c r="AJ87" s="30"/>
      <c r="AK87" s="30"/>
      <c r="AL87" s="30"/>
      <c r="AM87" s="1" t="str">
        <f>IF(AN8= "","",AN8)</f>
        <v>3. 6. 2023</v>
      </c>
      <c r="AN87" s="1"/>
      <c r="AO87" s="30"/>
      <c r="AP87" s="30"/>
      <c r="AQ87" s="30"/>
      <c r="AR87" s="31"/>
      <c r="BE87" s="30"/>
    </row>
    <row r="88" spans="1:90" s="34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1"/>
      <c r="BE88" s="30"/>
    </row>
    <row r="89" spans="1:90" s="34" customFormat="1" ht="15.1" customHeight="1">
      <c r="A89" s="30"/>
      <c r="B89" s="31"/>
      <c r="C89" s="25" t="s">
        <v>23</v>
      </c>
      <c r="D89" s="30"/>
      <c r="E89" s="30"/>
      <c r="F89" s="30"/>
      <c r="G89" s="30"/>
      <c r="H89" s="30"/>
      <c r="I89" s="30"/>
      <c r="J89" s="30"/>
      <c r="K89" s="30"/>
      <c r="L89" s="50" t="str">
        <f>IF(E11= "","",E11)</f>
        <v xml:space="preserve">MmBrna,OSM,Husova 3,Brno </v>
      </c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25" t="s">
        <v>29</v>
      </c>
      <c r="AJ89" s="30"/>
      <c r="AK89" s="30"/>
      <c r="AL89" s="30"/>
      <c r="AM89" s="178" t="str">
        <f>IF(E17="","",E17)</f>
        <v>Radka Volková</v>
      </c>
      <c r="AN89" s="178"/>
      <c r="AO89" s="178"/>
      <c r="AP89" s="178"/>
      <c r="AQ89" s="30"/>
      <c r="AR89" s="31"/>
      <c r="AS89" s="179" t="s">
        <v>54</v>
      </c>
      <c r="AT89" s="179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30"/>
    </row>
    <row r="90" spans="1:90" s="34" customFormat="1" ht="15.1" customHeight="1">
      <c r="A90" s="30"/>
      <c r="B90" s="31"/>
      <c r="C90" s="25" t="s">
        <v>27</v>
      </c>
      <c r="D90" s="30"/>
      <c r="E90" s="30"/>
      <c r="F90" s="30"/>
      <c r="G90" s="30"/>
      <c r="H90" s="30"/>
      <c r="I90" s="30"/>
      <c r="J90" s="30"/>
      <c r="K90" s="30"/>
      <c r="L90" s="50" t="str">
        <f>IF(E14= "Vyplň údaj","",E14)</f>
        <v/>
      </c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25" t="s">
        <v>32</v>
      </c>
      <c r="AJ90" s="30"/>
      <c r="AK90" s="30"/>
      <c r="AL90" s="30"/>
      <c r="AM90" s="178" t="str">
        <f>IF(E20="","",E20)</f>
        <v>Radka Volková</v>
      </c>
      <c r="AN90" s="178"/>
      <c r="AO90" s="178"/>
      <c r="AP90" s="178"/>
      <c r="AQ90" s="30"/>
      <c r="AR90" s="31"/>
      <c r="AS90" s="179"/>
      <c r="AT90" s="179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0"/>
    </row>
    <row r="91" spans="1:90" s="34" customFormat="1" ht="10.8" customHeight="1">
      <c r="A91" s="30"/>
      <c r="B91" s="31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1"/>
      <c r="AS91" s="179"/>
      <c r="AT91" s="179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30"/>
    </row>
    <row r="92" spans="1:90" s="34" customFormat="1" ht="29.35" customHeight="1">
      <c r="A92" s="30"/>
      <c r="B92" s="31"/>
      <c r="C92" s="180" t="s">
        <v>55</v>
      </c>
      <c r="D92" s="180"/>
      <c r="E92" s="180"/>
      <c r="F92" s="180"/>
      <c r="G92" s="180"/>
      <c r="H92" s="60"/>
      <c r="I92" s="181" t="s">
        <v>56</v>
      </c>
      <c r="J92" s="181"/>
      <c r="K92" s="181"/>
      <c r="L92" s="181"/>
      <c r="M92" s="181"/>
      <c r="N92" s="181"/>
      <c r="O92" s="181"/>
      <c r="P92" s="181"/>
      <c r="Q92" s="181"/>
      <c r="R92" s="181"/>
      <c r="S92" s="181"/>
      <c r="T92" s="181"/>
      <c r="U92" s="181"/>
      <c r="V92" s="181"/>
      <c r="W92" s="181"/>
      <c r="X92" s="181"/>
      <c r="Y92" s="181"/>
      <c r="Z92" s="181"/>
      <c r="AA92" s="181"/>
      <c r="AB92" s="181"/>
      <c r="AC92" s="181"/>
      <c r="AD92" s="181"/>
      <c r="AE92" s="181"/>
      <c r="AF92" s="181"/>
      <c r="AG92" s="182" t="s">
        <v>57</v>
      </c>
      <c r="AH92" s="182"/>
      <c r="AI92" s="182"/>
      <c r="AJ92" s="182"/>
      <c r="AK92" s="182"/>
      <c r="AL92" s="182"/>
      <c r="AM92" s="182"/>
      <c r="AN92" s="183" t="s">
        <v>58</v>
      </c>
      <c r="AO92" s="183"/>
      <c r="AP92" s="183"/>
      <c r="AQ92" s="61" t="s">
        <v>59</v>
      </c>
      <c r="AR92" s="31"/>
      <c r="AS92" s="62" t="s">
        <v>60</v>
      </c>
      <c r="AT92" s="63" t="s">
        <v>61</v>
      </c>
      <c r="AU92" s="63" t="s">
        <v>62</v>
      </c>
      <c r="AV92" s="63" t="s">
        <v>63</v>
      </c>
      <c r="AW92" s="63" t="s">
        <v>64</v>
      </c>
      <c r="AX92" s="63" t="s">
        <v>65</v>
      </c>
      <c r="AY92" s="63" t="s">
        <v>66</v>
      </c>
      <c r="AZ92" s="63" t="s">
        <v>67</v>
      </c>
      <c r="BA92" s="63" t="s">
        <v>68</v>
      </c>
      <c r="BB92" s="63" t="s">
        <v>69</v>
      </c>
      <c r="BC92" s="63" t="s">
        <v>70</v>
      </c>
      <c r="BD92" s="64" t="s">
        <v>71</v>
      </c>
      <c r="BE92" s="30"/>
    </row>
    <row r="93" spans="1:90" s="34" customFormat="1" ht="10.8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1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30"/>
    </row>
    <row r="94" spans="1:90" s="68" customFormat="1" ht="32.4" customHeight="1">
      <c r="B94" s="69"/>
      <c r="C94" s="70" t="s">
        <v>72</v>
      </c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71"/>
      <c r="T94" s="71"/>
      <c r="U94" s="71"/>
      <c r="V94" s="71"/>
      <c r="W94" s="71"/>
      <c r="X94" s="71"/>
      <c r="Y94" s="71"/>
      <c r="Z94" s="71"/>
      <c r="AA94" s="71"/>
      <c r="AB94" s="71"/>
      <c r="AC94" s="71"/>
      <c r="AD94" s="71"/>
      <c r="AE94" s="71"/>
      <c r="AF94" s="71"/>
      <c r="AG94" s="184">
        <f>ROUND(AG95,2)</f>
        <v>0</v>
      </c>
      <c r="AH94" s="184"/>
      <c r="AI94" s="184"/>
      <c r="AJ94" s="184"/>
      <c r="AK94" s="184"/>
      <c r="AL94" s="184"/>
      <c r="AM94" s="184"/>
      <c r="AN94" s="185">
        <f>SUM(AG94,AT94)</f>
        <v>0</v>
      </c>
      <c r="AO94" s="185"/>
      <c r="AP94" s="185"/>
      <c r="AQ94" s="72"/>
      <c r="AR94" s="69"/>
      <c r="AS94" s="73">
        <f>ROUND(AS95,2)</f>
        <v>0</v>
      </c>
      <c r="AT94" s="74">
        <f>ROUND(SUM(AV94:AW94),2)</f>
        <v>0</v>
      </c>
      <c r="AU94" s="75">
        <f>ROUND(AU95,5)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ROUND(AZ95,2)</f>
        <v>0</v>
      </c>
      <c r="BA94" s="74">
        <f>ROUND(BA95,2)</f>
        <v>0</v>
      </c>
      <c r="BB94" s="74">
        <f>ROUND(BB95,2)</f>
        <v>0</v>
      </c>
      <c r="BC94" s="74">
        <f>ROUND(BC95,2)</f>
        <v>0</v>
      </c>
      <c r="BD94" s="76">
        <f>ROUND(BD95,2)</f>
        <v>0</v>
      </c>
      <c r="BS94" s="77" t="s">
        <v>73</v>
      </c>
      <c r="BT94" s="77" t="s">
        <v>74</v>
      </c>
      <c r="BV94" s="77" t="s">
        <v>75</v>
      </c>
      <c r="BW94" s="77" t="s">
        <v>3</v>
      </c>
      <c r="BX94" s="77" t="s">
        <v>76</v>
      </c>
      <c r="CL94" s="77"/>
    </row>
    <row r="95" spans="1:90" s="87" customFormat="1" ht="24.8" customHeight="1">
      <c r="A95" s="78" t="s">
        <v>77</v>
      </c>
      <c r="B95" s="79"/>
      <c r="C95" s="80"/>
      <c r="D95" s="186" t="s">
        <v>13</v>
      </c>
      <c r="E95" s="186"/>
      <c r="F95" s="186"/>
      <c r="G95" s="186"/>
      <c r="H95" s="186"/>
      <c r="I95" s="81"/>
      <c r="J95" s="186" t="s">
        <v>16</v>
      </c>
      <c r="K95" s="186"/>
      <c r="L95" s="186"/>
      <c r="M95" s="186"/>
      <c r="N95" s="186"/>
      <c r="O95" s="186"/>
      <c r="P95" s="186"/>
      <c r="Q95" s="186"/>
      <c r="R95" s="186"/>
      <c r="S95" s="186"/>
      <c r="T95" s="186"/>
      <c r="U95" s="186"/>
      <c r="V95" s="186"/>
      <c r="W95" s="186"/>
      <c r="X95" s="186"/>
      <c r="Y95" s="186"/>
      <c r="Z95" s="186"/>
      <c r="AA95" s="186"/>
      <c r="AB95" s="186"/>
      <c r="AC95" s="186"/>
      <c r="AD95" s="186"/>
      <c r="AE95" s="186"/>
      <c r="AF95" s="186"/>
      <c r="AG95" s="187">
        <f>'Jablonova22-28 - Výměna v...'!J28</f>
        <v>0</v>
      </c>
      <c r="AH95" s="187"/>
      <c r="AI95" s="187"/>
      <c r="AJ95" s="187"/>
      <c r="AK95" s="187"/>
      <c r="AL95" s="187"/>
      <c r="AM95" s="187"/>
      <c r="AN95" s="187">
        <f>SUM(AG95,AT95)</f>
        <v>0</v>
      </c>
      <c r="AO95" s="187"/>
      <c r="AP95" s="187"/>
      <c r="AQ95" s="82" t="s">
        <v>78</v>
      </c>
      <c r="AR95" s="79"/>
      <c r="AS95" s="83">
        <v>0</v>
      </c>
      <c r="AT95" s="84">
        <f>ROUND(SUM(AV95:AW95),2)</f>
        <v>0</v>
      </c>
      <c r="AU95" s="85">
        <f>'Jablonova22-28 - Výměna v...'!P124</f>
        <v>0</v>
      </c>
      <c r="AV95" s="84">
        <f>'Jablonova22-28 - Výměna v...'!J31</f>
        <v>0</v>
      </c>
      <c r="AW95" s="84">
        <f>'Jablonova22-28 - Výměna v...'!J32</f>
        <v>0</v>
      </c>
      <c r="AX95" s="84">
        <f>'Jablonova22-28 - Výměna v...'!J33</f>
        <v>0</v>
      </c>
      <c r="AY95" s="84">
        <f>'Jablonova22-28 - Výměna v...'!J34</f>
        <v>0</v>
      </c>
      <c r="AZ95" s="84">
        <f>'Jablonova22-28 - Výměna v...'!F31</f>
        <v>0</v>
      </c>
      <c r="BA95" s="84">
        <f>'Jablonova22-28 - Výměna v...'!F32</f>
        <v>0</v>
      </c>
      <c r="BB95" s="84">
        <f>'Jablonova22-28 - Výměna v...'!F33</f>
        <v>0</v>
      </c>
      <c r="BC95" s="84">
        <f>'Jablonova22-28 - Výměna v...'!F34</f>
        <v>0</v>
      </c>
      <c r="BD95" s="86">
        <f>'Jablonova22-28 - Výměna v...'!F35</f>
        <v>0</v>
      </c>
      <c r="BT95" s="88" t="s">
        <v>79</v>
      </c>
      <c r="BU95" s="88" t="s">
        <v>80</v>
      </c>
      <c r="BV95" s="88" t="s">
        <v>75</v>
      </c>
      <c r="BW95" s="88" t="s">
        <v>3</v>
      </c>
      <c r="BX95" s="88" t="s">
        <v>76</v>
      </c>
      <c r="CL95" s="88"/>
    </row>
    <row r="96" spans="1:90" s="34" customFormat="1" ht="30.05" customHeight="1">
      <c r="A96" s="30"/>
      <c r="B96" s="31"/>
      <c r="C96" s="30"/>
      <c r="D96" s="30"/>
      <c r="E96" s="30"/>
      <c r="F96" s="30"/>
      <c r="G96" s="30"/>
      <c r="H96" s="30"/>
      <c r="I96" s="30"/>
      <c r="J96" s="30"/>
      <c r="K96" s="30"/>
      <c r="L96" s="30"/>
      <c r="M96" s="30"/>
      <c r="N96" s="30"/>
      <c r="O96" s="30"/>
      <c r="P96" s="30"/>
      <c r="Q96" s="30"/>
      <c r="R96" s="3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F96" s="30"/>
      <c r="AG96" s="30"/>
      <c r="AH96" s="30"/>
      <c r="AI96" s="30"/>
      <c r="AJ96" s="30"/>
      <c r="AK96" s="30"/>
      <c r="AL96" s="30"/>
      <c r="AM96" s="30"/>
      <c r="AN96" s="30"/>
      <c r="AO96" s="30"/>
      <c r="AP96" s="30"/>
      <c r="AQ96" s="30"/>
      <c r="AR96" s="31"/>
      <c r="AS96" s="30"/>
      <c r="AT96" s="30"/>
      <c r="AU96" s="30"/>
      <c r="AV96" s="30"/>
      <c r="AW96" s="30"/>
      <c r="AX96" s="30"/>
      <c r="AY96" s="30"/>
      <c r="AZ96" s="30"/>
      <c r="BA96" s="30"/>
      <c r="BB96" s="30"/>
      <c r="BC96" s="30"/>
      <c r="BD96" s="30"/>
      <c r="BE96" s="30"/>
    </row>
    <row r="97" spans="1:57" s="34" customFormat="1" ht="6.95" customHeight="1">
      <c r="A97" s="30"/>
      <c r="B97" s="46"/>
      <c r="C97" s="47"/>
      <c r="D97" s="47"/>
      <c r="E97" s="47"/>
      <c r="F97" s="47"/>
      <c r="G97" s="47"/>
      <c r="H97" s="47"/>
      <c r="I97" s="47"/>
      <c r="J97" s="47"/>
      <c r="K97" s="47"/>
      <c r="L97" s="47"/>
      <c r="M97" s="47"/>
      <c r="N97" s="47"/>
      <c r="O97" s="47"/>
      <c r="P97" s="47"/>
      <c r="Q97" s="47"/>
      <c r="R97" s="47"/>
      <c r="S97" s="47"/>
      <c r="T97" s="47"/>
      <c r="U97" s="47"/>
      <c r="V97" s="47"/>
      <c r="W97" s="47"/>
      <c r="X97" s="47"/>
      <c r="Y97" s="47"/>
      <c r="Z97" s="47"/>
      <c r="AA97" s="47"/>
      <c r="AB97" s="47"/>
      <c r="AC97" s="47"/>
      <c r="AD97" s="47"/>
      <c r="AE97" s="47"/>
      <c r="AF97" s="47"/>
      <c r="AG97" s="47"/>
      <c r="AH97" s="47"/>
      <c r="AI97" s="47"/>
      <c r="AJ97" s="47"/>
      <c r="AK97" s="47"/>
      <c r="AL97" s="47"/>
      <c r="AM97" s="47"/>
      <c r="AN97" s="47"/>
      <c r="AO97" s="47"/>
      <c r="AP97" s="47"/>
      <c r="AQ97" s="47"/>
      <c r="AR97" s="31"/>
      <c r="AS97" s="30"/>
      <c r="AT97" s="30"/>
      <c r="AU97" s="30"/>
      <c r="AV97" s="30"/>
      <c r="AW97" s="30"/>
      <c r="AX97" s="30"/>
      <c r="AY97" s="30"/>
      <c r="AZ97" s="30"/>
      <c r="BA97" s="30"/>
      <c r="BB97" s="30"/>
      <c r="BC97" s="30"/>
      <c r="BD97" s="30"/>
      <c r="BE97" s="30"/>
    </row>
  </sheetData>
  <mergeCells count="42">
    <mergeCell ref="D95:H95"/>
    <mergeCell ref="J95:AF95"/>
    <mergeCell ref="AG95:AM95"/>
    <mergeCell ref="AN95:AP95"/>
    <mergeCell ref="C92:G92"/>
    <mergeCell ref="I92:AF92"/>
    <mergeCell ref="AG92:AM92"/>
    <mergeCell ref="AN92:AP92"/>
    <mergeCell ref="AG94:AM94"/>
    <mergeCell ref="AN94:AP94"/>
    <mergeCell ref="L85:AJ85"/>
    <mergeCell ref="AM87:AN87"/>
    <mergeCell ref="AM89:AP89"/>
    <mergeCell ref="AS89:AT91"/>
    <mergeCell ref="AM90:AP90"/>
    <mergeCell ref="L33:P33"/>
    <mergeCell ref="W33:AE33"/>
    <mergeCell ref="AK33:AO33"/>
    <mergeCell ref="X35:AB35"/>
    <mergeCell ref="AK35:AO35"/>
    <mergeCell ref="L31:P31"/>
    <mergeCell ref="W31:AE31"/>
    <mergeCell ref="AK31:AO31"/>
    <mergeCell ref="L32:P32"/>
    <mergeCell ref="W32:AE32"/>
    <mergeCell ref="AK32:AO32"/>
    <mergeCell ref="AR2:BE2"/>
    <mergeCell ref="K5:AJ5"/>
    <mergeCell ref="BE5:BE34"/>
    <mergeCell ref="K6:AJ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</mergeCells>
  <hyperlinks>
    <hyperlink ref="A95" location="'Jablonova22-28 - Výměna v...'!C2" display="/" xr:uid="{00000000-0004-0000-0000-000000000000}"/>
  </hyperlinks>
  <pageMargins left="0.39374999999999999" right="0.39374999999999999" top="0.39374999999999999" bottom="0.39374999999999999" header="0.511811023622047" footer="0"/>
  <pageSetup paperSize="9" fitToHeight="100" orientation="portrait" horizontalDpi="300" verticalDpi="300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64"/>
  <sheetViews>
    <sheetView showGridLines="0" tabSelected="1" topLeftCell="A126" zoomScaleNormal="100" workbookViewId="0">
      <selection activeCell="V151" sqref="V151"/>
    </sheetView>
  </sheetViews>
  <sheetFormatPr defaultColWidth="8.5" defaultRowHeight="10"/>
  <cols>
    <col min="1" max="1" width="8.375" customWidth="1"/>
    <col min="2" max="2" width="1.125" customWidth="1"/>
    <col min="3" max="3" width="4.125" customWidth="1"/>
    <col min="4" max="4" width="4.375" customWidth="1"/>
    <col min="5" max="5" width="17.125" customWidth="1"/>
    <col min="6" max="6" width="50.875" customWidth="1"/>
    <col min="7" max="7" width="7.5" customWidth="1"/>
    <col min="8" max="8" width="14" customWidth="1"/>
    <col min="9" max="9" width="15.875" customWidth="1"/>
    <col min="10" max="11" width="22.375" customWidth="1"/>
    <col min="12" max="12" width="9.375" customWidth="1"/>
    <col min="13" max="13" width="10.875" hidden="1" customWidth="1"/>
    <col min="14" max="14" width="9.375" hidden="1" customWidth="1"/>
    <col min="15" max="20" width="14.125" hidden="1" customWidth="1"/>
    <col min="21" max="21" width="16.375" hidden="1" customWidth="1"/>
    <col min="22" max="22" width="12.375" customWidth="1"/>
    <col min="23" max="23" width="16.375" customWidth="1"/>
    <col min="24" max="24" width="12.375" customWidth="1"/>
    <col min="25" max="25" width="15" customWidth="1"/>
    <col min="26" max="26" width="11" customWidth="1"/>
    <col min="27" max="27" width="15" customWidth="1"/>
    <col min="28" max="28" width="16.375" customWidth="1"/>
    <col min="29" max="29" width="11" customWidth="1"/>
    <col min="30" max="30" width="15" customWidth="1"/>
    <col min="31" max="31" width="16.375" customWidth="1"/>
    <col min="44" max="65" width="9.375" hidden="1" customWidth="1"/>
  </cols>
  <sheetData>
    <row r="2" spans="1:46" ht="37" customHeight="1">
      <c r="L2" s="14" t="s">
        <v>4</v>
      </c>
      <c r="M2" s="14"/>
      <c r="N2" s="14"/>
      <c r="O2" s="14"/>
      <c r="P2" s="14"/>
      <c r="Q2" s="14"/>
      <c r="R2" s="14"/>
      <c r="S2" s="14"/>
      <c r="T2" s="14"/>
      <c r="U2" s="14"/>
      <c r="V2" s="14"/>
      <c r="AT2" s="16" t="s">
        <v>3</v>
      </c>
    </row>
    <row r="3" spans="1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79</v>
      </c>
    </row>
    <row r="4" spans="1:46" ht="24.95" customHeight="1">
      <c r="B4" s="19"/>
      <c r="D4" s="20" t="s">
        <v>81</v>
      </c>
      <c r="L4" s="19"/>
      <c r="M4" s="89" t="s">
        <v>9</v>
      </c>
      <c r="AT4" s="16" t="s">
        <v>2</v>
      </c>
    </row>
    <row r="5" spans="1:46" ht="6.95" customHeight="1">
      <c r="B5" s="19"/>
      <c r="L5" s="19"/>
    </row>
    <row r="6" spans="1:46" s="34" customFormat="1" ht="12.05" customHeight="1">
      <c r="A6" s="30"/>
      <c r="B6" s="31"/>
      <c r="C6" s="30"/>
      <c r="D6" s="25" t="s">
        <v>15</v>
      </c>
      <c r="E6" s="30"/>
      <c r="F6" s="30"/>
      <c r="G6" s="30"/>
      <c r="H6" s="30"/>
      <c r="I6" s="30"/>
      <c r="J6" s="30"/>
      <c r="K6" s="30"/>
      <c r="L6" s="41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</row>
    <row r="7" spans="1:46" s="34" customFormat="1" ht="16.5" customHeight="1">
      <c r="A7" s="30"/>
      <c r="B7" s="31"/>
      <c r="C7" s="30"/>
      <c r="D7" s="30"/>
      <c r="E7" s="2" t="s">
        <v>16</v>
      </c>
      <c r="F7" s="2"/>
      <c r="G7" s="2"/>
      <c r="H7" s="2"/>
      <c r="I7" s="30"/>
      <c r="J7" s="30"/>
      <c r="K7" s="30"/>
      <c r="L7" s="41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</row>
    <row r="8" spans="1:46" s="34" customFormat="1">
      <c r="A8" s="30"/>
      <c r="B8" s="31"/>
      <c r="C8" s="30"/>
      <c r="D8" s="30"/>
      <c r="E8" s="30"/>
      <c r="F8" s="30"/>
      <c r="G8" s="30"/>
      <c r="H8" s="30"/>
      <c r="I8" s="30"/>
      <c r="J8" s="30"/>
      <c r="K8" s="30"/>
      <c r="L8" s="41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34" customFormat="1" ht="12.05" customHeight="1">
      <c r="A9" s="30"/>
      <c r="B9" s="31"/>
      <c r="C9" s="30"/>
      <c r="D9" s="25" t="s">
        <v>17</v>
      </c>
      <c r="E9" s="30"/>
      <c r="F9" s="26"/>
      <c r="G9" s="30"/>
      <c r="H9" s="30"/>
      <c r="I9" s="25" t="s">
        <v>18</v>
      </c>
      <c r="J9" s="26"/>
      <c r="K9" s="30"/>
      <c r="L9" s="41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34" customFormat="1" ht="12.05" customHeight="1">
      <c r="A10" s="30"/>
      <c r="B10" s="31"/>
      <c r="C10" s="30"/>
      <c r="D10" s="25" t="s">
        <v>19</v>
      </c>
      <c r="E10" s="30"/>
      <c r="F10" s="26" t="s">
        <v>20</v>
      </c>
      <c r="G10" s="30"/>
      <c r="H10" s="30"/>
      <c r="I10" s="25" t="s">
        <v>21</v>
      </c>
      <c r="J10" s="90" t="str">
        <f>'Rekapitulace stavby'!AN8</f>
        <v>3. 6. 2023</v>
      </c>
      <c r="K10" s="30"/>
      <c r="L10" s="41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34" customFormat="1" ht="10.8" customHeight="1">
      <c r="A11" s="30"/>
      <c r="B11" s="31"/>
      <c r="C11" s="30"/>
      <c r="D11" s="30"/>
      <c r="E11" s="30"/>
      <c r="F11" s="30"/>
      <c r="G11" s="30"/>
      <c r="H11" s="30"/>
      <c r="I11" s="30"/>
      <c r="J11" s="30"/>
      <c r="K11" s="30"/>
      <c r="L11" s="41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34" customFormat="1" ht="12.05" customHeight="1">
      <c r="A12" s="30"/>
      <c r="B12" s="31"/>
      <c r="C12" s="30"/>
      <c r="D12" s="25" t="s">
        <v>23</v>
      </c>
      <c r="E12" s="30"/>
      <c r="F12" s="30"/>
      <c r="G12" s="30"/>
      <c r="H12" s="30"/>
      <c r="I12" s="25" t="s">
        <v>24</v>
      </c>
      <c r="J12" s="26"/>
      <c r="K12" s="30"/>
      <c r="L12" s="41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34" customFormat="1" ht="18" customHeight="1">
      <c r="A13" s="30"/>
      <c r="B13" s="31"/>
      <c r="C13" s="30"/>
      <c r="D13" s="30"/>
      <c r="E13" s="26" t="s">
        <v>25</v>
      </c>
      <c r="F13" s="30"/>
      <c r="G13" s="30"/>
      <c r="H13" s="30"/>
      <c r="I13" s="25" t="s">
        <v>26</v>
      </c>
      <c r="J13" s="26"/>
      <c r="K13" s="30"/>
      <c r="L13" s="41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34" customFormat="1" ht="6.95" customHeight="1">
      <c r="A14" s="30"/>
      <c r="B14" s="31"/>
      <c r="C14" s="30"/>
      <c r="D14" s="30"/>
      <c r="E14" s="30"/>
      <c r="F14" s="30"/>
      <c r="G14" s="30"/>
      <c r="H14" s="30"/>
      <c r="I14" s="30"/>
      <c r="J14" s="30"/>
      <c r="K14" s="30"/>
      <c r="L14" s="41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34" customFormat="1" ht="12.05" customHeight="1">
      <c r="A15" s="30"/>
      <c r="B15" s="31"/>
      <c r="C15" s="30"/>
      <c r="D15" s="25" t="s">
        <v>27</v>
      </c>
      <c r="E15" s="30"/>
      <c r="F15" s="30"/>
      <c r="G15" s="30"/>
      <c r="H15" s="30"/>
      <c r="I15" s="25" t="s">
        <v>24</v>
      </c>
      <c r="J15" s="27" t="str">
        <f>'Rekapitulace stavby'!AN13</f>
        <v>Vyplň údaj</v>
      </c>
      <c r="K15" s="30"/>
      <c r="L15" s="41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34" customFormat="1" ht="18" customHeight="1">
      <c r="A16" s="30"/>
      <c r="B16" s="31"/>
      <c r="C16" s="30"/>
      <c r="D16" s="30"/>
      <c r="E16" s="188" t="str">
        <f>'Rekapitulace stavby'!E14</f>
        <v>Vyplň údaj</v>
      </c>
      <c r="F16" s="188"/>
      <c r="G16" s="188"/>
      <c r="H16" s="188"/>
      <c r="I16" s="25" t="s">
        <v>26</v>
      </c>
      <c r="J16" s="27" t="str">
        <f>'Rekapitulace stavby'!AN14</f>
        <v>Vyplň údaj</v>
      </c>
      <c r="K16" s="30"/>
      <c r="L16" s="41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34" customFormat="1" ht="6.95" customHeight="1">
      <c r="A17" s="30"/>
      <c r="B17" s="31"/>
      <c r="C17" s="30"/>
      <c r="D17" s="30"/>
      <c r="E17" s="30"/>
      <c r="F17" s="30"/>
      <c r="G17" s="30"/>
      <c r="H17" s="30"/>
      <c r="I17" s="30"/>
      <c r="J17" s="30"/>
      <c r="K17" s="30"/>
      <c r="L17" s="41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34" customFormat="1" ht="12.05" customHeight="1">
      <c r="A18" s="30"/>
      <c r="B18" s="31"/>
      <c r="C18" s="30"/>
      <c r="D18" s="25" t="s">
        <v>29</v>
      </c>
      <c r="E18" s="30"/>
      <c r="F18" s="30"/>
      <c r="G18" s="30"/>
      <c r="H18" s="30"/>
      <c r="I18" s="25" t="s">
        <v>24</v>
      </c>
      <c r="J18" s="26"/>
      <c r="K18" s="30"/>
      <c r="L18" s="41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34" customFormat="1" ht="18" customHeight="1">
      <c r="A19" s="30"/>
      <c r="B19" s="31"/>
      <c r="C19" s="30"/>
      <c r="D19" s="30"/>
      <c r="E19" s="26" t="s">
        <v>30</v>
      </c>
      <c r="F19" s="30"/>
      <c r="G19" s="30"/>
      <c r="H19" s="30"/>
      <c r="I19" s="25" t="s">
        <v>26</v>
      </c>
      <c r="J19" s="26"/>
      <c r="K19" s="30"/>
      <c r="L19" s="41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34" customFormat="1" ht="6.95" customHeight="1">
      <c r="A20" s="30"/>
      <c r="B20" s="31"/>
      <c r="C20" s="30"/>
      <c r="D20" s="30"/>
      <c r="E20" s="30"/>
      <c r="F20" s="30"/>
      <c r="G20" s="30"/>
      <c r="H20" s="30"/>
      <c r="I20" s="30"/>
      <c r="J20" s="30"/>
      <c r="K20" s="30"/>
      <c r="L20" s="41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34" customFormat="1" ht="12.05" customHeight="1">
      <c r="A21" s="30"/>
      <c r="B21" s="31"/>
      <c r="C21" s="30"/>
      <c r="D21" s="25" t="s">
        <v>32</v>
      </c>
      <c r="E21" s="30"/>
      <c r="F21" s="30"/>
      <c r="G21" s="30"/>
      <c r="H21" s="30"/>
      <c r="I21" s="25" t="s">
        <v>24</v>
      </c>
      <c r="J21" s="26"/>
      <c r="K21" s="30"/>
      <c r="L21" s="41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34" customFormat="1" ht="18" customHeight="1">
      <c r="A22" s="30"/>
      <c r="B22" s="31"/>
      <c r="C22" s="30"/>
      <c r="D22" s="30"/>
      <c r="E22" s="26" t="s">
        <v>30</v>
      </c>
      <c r="F22" s="30"/>
      <c r="G22" s="30"/>
      <c r="H22" s="30"/>
      <c r="I22" s="25" t="s">
        <v>26</v>
      </c>
      <c r="J22" s="26"/>
      <c r="K22" s="30"/>
      <c r="L22" s="41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34" customFormat="1" ht="6.95" customHeight="1">
      <c r="A23" s="30"/>
      <c r="B23" s="31"/>
      <c r="C23" s="30"/>
      <c r="D23" s="30"/>
      <c r="E23" s="30"/>
      <c r="F23" s="30"/>
      <c r="G23" s="30"/>
      <c r="H23" s="30"/>
      <c r="I23" s="30"/>
      <c r="J23" s="30"/>
      <c r="K23" s="30"/>
      <c r="L23" s="41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34" customFormat="1" ht="12.05" customHeight="1">
      <c r="A24" s="30"/>
      <c r="B24" s="31"/>
      <c r="C24" s="30"/>
      <c r="D24" s="25" t="s">
        <v>33</v>
      </c>
      <c r="E24" s="30"/>
      <c r="F24" s="30"/>
      <c r="G24" s="30"/>
      <c r="H24" s="30"/>
      <c r="I24" s="30"/>
      <c r="J24" s="30"/>
      <c r="K24" s="30"/>
      <c r="L24" s="41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94" customFormat="1" ht="16.5" customHeight="1">
      <c r="A25" s="91"/>
      <c r="B25" s="92"/>
      <c r="C25" s="91"/>
      <c r="D25" s="91"/>
      <c r="E25" s="9"/>
      <c r="F25" s="9"/>
      <c r="G25" s="9"/>
      <c r="H25" s="9"/>
      <c r="I25" s="91"/>
      <c r="J25" s="91"/>
      <c r="K25" s="91"/>
      <c r="L25" s="93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</row>
    <row r="26" spans="1:31" s="34" customFormat="1" ht="6.95" customHeight="1">
      <c r="A26" s="30"/>
      <c r="B26" s="31"/>
      <c r="C26" s="30"/>
      <c r="D26" s="30"/>
      <c r="E26" s="30"/>
      <c r="F26" s="30"/>
      <c r="G26" s="30"/>
      <c r="H26" s="30"/>
      <c r="I26" s="30"/>
      <c r="J26" s="30"/>
      <c r="K26" s="30"/>
      <c r="L26" s="41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34" customFormat="1" ht="6.95" customHeight="1">
      <c r="A27" s="30"/>
      <c r="B27" s="31"/>
      <c r="C27" s="30"/>
      <c r="D27" s="66"/>
      <c r="E27" s="66"/>
      <c r="F27" s="66"/>
      <c r="G27" s="66"/>
      <c r="H27" s="66"/>
      <c r="I27" s="66"/>
      <c r="J27" s="66"/>
      <c r="K27" s="66"/>
      <c r="L27" s="41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34" customFormat="1" ht="25.5" customHeight="1">
      <c r="A28" s="30"/>
      <c r="B28" s="31"/>
      <c r="C28" s="30"/>
      <c r="D28" s="95" t="s">
        <v>34</v>
      </c>
      <c r="E28" s="30"/>
      <c r="F28" s="30"/>
      <c r="G28" s="30"/>
      <c r="H28" s="30"/>
      <c r="I28" s="30"/>
      <c r="J28" s="96">
        <f>ROUND(J124, 2)</f>
        <v>0</v>
      </c>
      <c r="K28" s="30"/>
      <c r="L28" s="41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34" customFormat="1" ht="6.95" customHeight="1">
      <c r="A29" s="30"/>
      <c r="B29" s="31"/>
      <c r="C29" s="30"/>
      <c r="D29" s="66"/>
      <c r="E29" s="66"/>
      <c r="F29" s="66"/>
      <c r="G29" s="66"/>
      <c r="H29" s="66"/>
      <c r="I29" s="66"/>
      <c r="J29" s="66"/>
      <c r="K29" s="66"/>
      <c r="L29" s="41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34" customFormat="1" ht="14.4" customHeight="1">
      <c r="A30" s="30"/>
      <c r="B30" s="31"/>
      <c r="C30" s="30"/>
      <c r="D30" s="30"/>
      <c r="E30" s="30"/>
      <c r="F30" s="97" t="s">
        <v>36</v>
      </c>
      <c r="G30" s="30"/>
      <c r="H30" s="30"/>
      <c r="I30" s="97" t="s">
        <v>35</v>
      </c>
      <c r="J30" s="97" t="s">
        <v>37</v>
      </c>
      <c r="K30" s="30"/>
      <c r="L30" s="41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34" customFormat="1" ht="14.4" customHeight="1">
      <c r="A31" s="30"/>
      <c r="B31" s="31"/>
      <c r="C31" s="30"/>
      <c r="D31" s="98" t="s">
        <v>38</v>
      </c>
      <c r="E31" s="25" t="s">
        <v>39</v>
      </c>
      <c r="F31" s="99">
        <f>ROUND((SUM(BE124:BE163)),  2)</f>
        <v>0</v>
      </c>
      <c r="G31" s="30"/>
      <c r="H31" s="30"/>
      <c r="I31" s="100">
        <v>0.21</v>
      </c>
      <c r="J31" s="99">
        <f>ROUND(((SUM(BE124:BE163))*I31),  2)</f>
        <v>0</v>
      </c>
      <c r="K31" s="30"/>
      <c r="L31" s="41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34" customFormat="1" ht="14.4" customHeight="1">
      <c r="A32" s="30"/>
      <c r="B32" s="31"/>
      <c r="C32" s="30"/>
      <c r="D32" s="30"/>
      <c r="E32" s="25" t="s">
        <v>40</v>
      </c>
      <c r="F32" s="99">
        <f>ROUND((SUM(BF124:BF163)),  2)</f>
        <v>0</v>
      </c>
      <c r="G32" s="30"/>
      <c r="H32" s="30"/>
      <c r="I32" s="100">
        <v>0.15</v>
      </c>
      <c r="J32" s="99">
        <f>ROUND(((SUM(BF124:BF163))*I32),  2)</f>
        <v>0</v>
      </c>
      <c r="K32" s="30"/>
      <c r="L32" s="41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34" customFormat="1" ht="14.4" hidden="1" customHeight="1">
      <c r="A33" s="30"/>
      <c r="B33" s="31"/>
      <c r="C33" s="30"/>
      <c r="D33" s="30"/>
      <c r="E33" s="25" t="s">
        <v>41</v>
      </c>
      <c r="F33" s="99">
        <f>ROUND((SUM(BG124:BG163)),  2)</f>
        <v>0</v>
      </c>
      <c r="G33" s="30"/>
      <c r="H33" s="30"/>
      <c r="I33" s="100">
        <v>0.21</v>
      </c>
      <c r="J33" s="99">
        <f>0</f>
        <v>0</v>
      </c>
      <c r="K33" s="30"/>
      <c r="L33" s="41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34" customFormat="1" ht="14.4" hidden="1" customHeight="1">
      <c r="A34" s="30"/>
      <c r="B34" s="31"/>
      <c r="C34" s="30"/>
      <c r="D34" s="30"/>
      <c r="E34" s="25" t="s">
        <v>42</v>
      </c>
      <c r="F34" s="99">
        <f>ROUND((SUM(BH124:BH163)),  2)</f>
        <v>0</v>
      </c>
      <c r="G34" s="30"/>
      <c r="H34" s="30"/>
      <c r="I34" s="100">
        <v>0.15</v>
      </c>
      <c r="J34" s="99">
        <f>0</f>
        <v>0</v>
      </c>
      <c r="K34" s="30"/>
      <c r="L34" s="41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34" customFormat="1" ht="14.4" hidden="1" customHeight="1">
      <c r="A35" s="30"/>
      <c r="B35" s="31"/>
      <c r="C35" s="30"/>
      <c r="D35" s="30"/>
      <c r="E35" s="25" t="s">
        <v>43</v>
      </c>
      <c r="F35" s="99">
        <f>ROUND((SUM(BI124:BI163)),  2)</f>
        <v>0</v>
      </c>
      <c r="G35" s="30"/>
      <c r="H35" s="30"/>
      <c r="I35" s="100">
        <v>0</v>
      </c>
      <c r="J35" s="99">
        <f>0</f>
        <v>0</v>
      </c>
      <c r="K35" s="30"/>
      <c r="L35" s="41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34" customFormat="1" ht="6.95" customHeight="1">
      <c r="A36" s="30"/>
      <c r="B36" s="31"/>
      <c r="C36" s="30"/>
      <c r="D36" s="30"/>
      <c r="E36" s="30"/>
      <c r="F36" s="30"/>
      <c r="G36" s="30"/>
      <c r="H36" s="30"/>
      <c r="I36" s="30"/>
      <c r="J36" s="30"/>
      <c r="K36" s="30"/>
      <c r="L36" s="41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34" customFormat="1" ht="25.5" customHeight="1">
      <c r="A37" s="30"/>
      <c r="B37" s="31"/>
      <c r="C37" s="101"/>
      <c r="D37" s="102" t="s">
        <v>44</v>
      </c>
      <c r="E37" s="60"/>
      <c r="F37" s="60"/>
      <c r="G37" s="103" t="s">
        <v>45</v>
      </c>
      <c r="H37" s="104" t="s">
        <v>46</v>
      </c>
      <c r="I37" s="60"/>
      <c r="J37" s="105">
        <f>SUM(J28:J35)</f>
        <v>0</v>
      </c>
      <c r="K37" s="106"/>
      <c r="L37" s="41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34" customFormat="1" ht="14.4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1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ht="14.4" customHeight="1">
      <c r="B39" s="19"/>
      <c r="L39" s="19"/>
    </row>
    <row r="40" spans="1:31" ht="14.4" customHeight="1">
      <c r="B40" s="19"/>
      <c r="L40" s="19"/>
    </row>
    <row r="41" spans="1:31" ht="14.4" customHeight="1">
      <c r="B41" s="19"/>
      <c r="L41" s="19"/>
    </row>
    <row r="42" spans="1:31" ht="14.4" customHeight="1">
      <c r="B42" s="19"/>
      <c r="L42" s="19"/>
    </row>
    <row r="43" spans="1:31" ht="14.4" customHeight="1">
      <c r="B43" s="19"/>
      <c r="L43" s="19"/>
    </row>
    <row r="44" spans="1:31" ht="14.4" customHeight="1">
      <c r="B44" s="19"/>
      <c r="L44" s="19"/>
    </row>
    <row r="45" spans="1:31" ht="14.4" customHeight="1">
      <c r="B45" s="19"/>
      <c r="L45" s="19"/>
    </row>
    <row r="46" spans="1:31" ht="14.4" customHeight="1">
      <c r="B46" s="19"/>
      <c r="L46" s="19"/>
    </row>
    <row r="47" spans="1:31" ht="14.4" customHeight="1">
      <c r="B47" s="19"/>
      <c r="L47" s="19"/>
    </row>
    <row r="48" spans="1:31" ht="14.4" customHeight="1">
      <c r="B48" s="19"/>
      <c r="L48" s="19"/>
    </row>
    <row r="49" spans="1:31" ht="14.4" customHeight="1">
      <c r="B49" s="19"/>
      <c r="L49" s="19"/>
    </row>
    <row r="50" spans="1:31" s="34" customFormat="1" ht="14.4" customHeight="1">
      <c r="B50" s="41"/>
      <c r="D50" s="42" t="s">
        <v>47</v>
      </c>
      <c r="E50" s="43"/>
      <c r="F50" s="43"/>
      <c r="G50" s="42" t="s">
        <v>48</v>
      </c>
      <c r="H50" s="43"/>
      <c r="I50" s="43"/>
      <c r="J50" s="43"/>
      <c r="K50" s="43"/>
      <c r="L50" s="41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34" customFormat="1" ht="12.75">
      <c r="A61" s="30"/>
      <c r="B61" s="31"/>
      <c r="C61" s="30"/>
      <c r="D61" s="44" t="s">
        <v>49</v>
      </c>
      <c r="E61" s="33"/>
      <c r="F61" s="107" t="s">
        <v>50</v>
      </c>
      <c r="G61" s="44" t="s">
        <v>49</v>
      </c>
      <c r="H61" s="33"/>
      <c r="I61" s="33"/>
      <c r="J61" s="108" t="s">
        <v>50</v>
      </c>
      <c r="K61" s="33"/>
      <c r="L61" s="41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34" customFormat="1" ht="12.75">
      <c r="A65" s="30"/>
      <c r="B65" s="31"/>
      <c r="C65" s="30"/>
      <c r="D65" s="42" t="s">
        <v>51</v>
      </c>
      <c r="E65" s="45"/>
      <c r="F65" s="45"/>
      <c r="G65" s="42" t="s">
        <v>52</v>
      </c>
      <c r="H65" s="45"/>
      <c r="I65" s="45"/>
      <c r="J65" s="45"/>
      <c r="K65" s="45"/>
      <c r="L65" s="41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34" customFormat="1" ht="12.75">
      <c r="A76" s="30"/>
      <c r="B76" s="31"/>
      <c r="C76" s="30"/>
      <c r="D76" s="44" t="s">
        <v>49</v>
      </c>
      <c r="E76" s="33"/>
      <c r="F76" s="107" t="s">
        <v>50</v>
      </c>
      <c r="G76" s="44" t="s">
        <v>49</v>
      </c>
      <c r="H76" s="33"/>
      <c r="I76" s="33"/>
      <c r="J76" s="108" t="s">
        <v>50</v>
      </c>
      <c r="K76" s="33"/>
      <c r="L76" s="41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34" customFormat="1" ht="14.4" customHeight="1">
      <c r="A77" s="30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34" customFormat="1" ht="6.95" customHeight="1">
      <c r="A81" s="30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34" customFormat="1" ht="24.95" customHeight="1">
      <c r="A82" s="30"/>
      <c r="B82" s="31"/>
      <c r="C82" s="20" t="s">
        <v>82</v>
      </c>
      <c r="D82" s="30"/>
      <c r="E82" s="30"/>
      <c r="F82" s="30"/>
      <c r="G82" s="30"/>
      <c r="H82" s="30"/>
      <c r="I82" s="30"/>
      <c r="J82" s="30"/>
      <c r="K82" s="30"/>
      <c r="L82" s="41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34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1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34" customFormat="1" ht="12.05" customHeight="1">
      <c r="A84" s="30"/>
      <c r="B84" s="31"/>
      <c r="C84" s="25" t="s">
        <v>15</v>
      </c>
      <c r="D84" s="30"/>
      <c r="E84" s="30"/>
      <c r="F84" s="30"/>
      <c r="G84" s="30"/>
      <c r="H84" s="30"/>
      <c r="I84" s="30"/>
      <c r="J84" s="30"/>
      <c r="K84" s="30"/>
      <c r="L84" s="41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34" customFormat="1" ht="16.5" customHeight="1">
      <c r="A85" s="30"/>
      <c r="B85" s="31"/>
      <c r="C85" s="30"/>
      <c r="D85" s="30"/>
      <c r="E85" s="2" t="str">
        <f>E7</f>
        <v>Výměna vchodových dveří do 44 bytů</v>
      </c>
      <c r="F85" s="2"/>
      <c r="G85" s="2"/>
      <c r="H85" s="2"/>
      <c r="I85" s="30"/>
      <c r="J85" s="30"/>
      <c r="K85" s="30"/>
      <c r="L85" s="41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34" customFormat="1" ht="6.95" customHeight="1">
      <c r="A86" s="30"/>
      <c r="B86" s="31"/>
      <c r="C86" s="30"/>
      <c r="D86" s="30"/>
      <c r="E86" s="30"/>
      <c r="F86" s="30"/>
      <c r="G86" s="30"/>
      <c r="H86" s="30"/>
      <c r="I86" s="30"/>
      <c r="J86" s="30"/>
      <c r="K86" s="30"/>
      <c r="L86" s="41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34" customFormat="1" ht="12.05" customHeight="1">
      <c r="A87" s="30"/>
      <c r="B87" s="31"/>
      <c r="C87" s="25" t="s">
        <v>19</v>
      </c>
      <c r="D87" s="30"/>
      <c r="E87" s="30"/>
      <c r="F87" s="26" t="str">
        <f>F10</f>
        <v>Jabloňova 22-28, Brno</v>
      </c>
      <c r="G87" s="30"/>
      <c r="H87" s="30"/>
      <c r="I87" s="25" t="s">
        <v>21</v>
      </c>
      <c r="J87" s="90" t="str">
        <f>IF(J10="","",J10)</f>
        <v>3. 6. 2023</v>
      </c>
      <c r="K87" s="30"/>
      <c r="L87" s="41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34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1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34" customFormat="1" ht="15.1" customHeight="1">
      <c r="A89" s="30"/>
      <c r="B89" s="31"/>
      <c r="C89" s="25" t="s">
        <v>23</v>
      </c>
      <c r="D89" s="30"/>
      <c r="E89" s="30"/>
      <c r="F89" s="26" t="str">
        <f>E13</f>
        <v xml:space="preserve">MmBrna,OSM,Husova 3,Brno </v>
      </c>
      <c r="G89" s="30"/>
      <c r="H89" s="30"/>
      <c r="I89" s="25" t="s">
        <v>29</v>
      </c>
      <c r="J89" s="109" t="str">
        <f>E19</f>
        <v>Radka Volková</v>
      </c>
      <c r="K89" s="30"/>
      <c r="L89" s="41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34" customFormat="1" ht="15.1" customHeight="1">
      <c r="A90" s="30"/>
      <c r="B90" s="31"/>
      <c r="C90" s="25" t="s">
        <v>27</v>
      </c>
      <c r="D90" s="30"/>
      <c r="E90" s="30"/>
      <c r="F90" s="26" t="str">
        <f>IF(E16="","",E16)</f>
        <v>Vyplň údaj</v>
      </c>
      <c r="G90" s="30"/>
      <c r="H90" s="30"/>
      <c r="I90" s="25" t="s">
        <v>32</v>
      </c>
      <c r="J90" s="109" t="str">
        <f>E22</f>
        <v>Radka Volková</v>
      </c>
      <c r="K90" s="30"/>
      <c r="L90" s="41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34" customFormat="1" ht="10.25" customHeight="1">
      <c r="A91" s="30"/>
      <c r="B91" s="31"/>
      <c r="C91" s="30"/>
      <c r="D91" s="30"/>
      <c r="E91" s="30"/>
      <c r="F91" s="30"/>
      <c r="G91" s="30"/>
      <c r="H91" s="30"/>
      <c r="I91" s="30"/>
      <c r="J91" s="30"/>
      <c r="K91" s="30"/>
      <c r="L91" s="41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34" customFormat="1" ht="29.35" customHeight="1">
      <c r="A92" s="30"/>
      <c r="B92" s="31"/>
      <c r="C92" s="110" t="s">
        <v>83</v>
      </c>
      <c r="D92" s="101"/>
      <c r="E92" s="101"/>
      <c r="F92" s="101"/>
      <c r="G92" s="101"/>
      <c r="H92" s="101"/>
      <c r="I92" s="101"/>
      <c r="J92" s="111" t="s">
        <v>84</v>
      </c>
      <c r="K92" s="101"/>
      <c r="L92" s="41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34" customFormat="1" ht="10.25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1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34" customFormat="1" ht="22.85" customHeight="1">
      <c r="A94" s="30"/>
      <c r="B94" s="31"/>
      <c r="C94" s="112" t="s">
        <v>85</v>
      </c>
      <c r="D94" s="30"/>
      <c r="E94" s="30"/>
      <c r="F94" s="30"/>
      <c r="G94" s="30"/>
      <c r="H94" s="30"/>
      <c r="I94" s="30"/>
      <c r="J94" s="96">
        <f>J124</f>
        <v>0</v>
      </c>
      <c r="K94" s="30"/>
      <c r="L94" s="41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  <c r="AU94" s="16" t="s">
        <v>86</v>
      </c>
    </row>
    <row r="95" spans="1:47" s="113" customFormat="1" ht="24.95" customHeight="1">
      <c r="B95" s="114"/>
      <c r="D95" s="115" t="s">
        <v>87</v>
      </c>
      <c r="E95" s="116"/>
      <c r="F95" s="116"/>
      <c r="G95" s="116"/>
      <c r="H95" s="116"/>
      <c r="I95" s="116"/>
      <c r="J95" s="117">
        <f>J125</f>
        <v>0</v>
      </c>
      <c r="L95" s="114"/>
    </row>
    <row r="96" spans="1:47" s="118" customFormat="1" ht="19.95" customHeight="1">
      <c r="B96" s="119"/>
      <c r="D96" s="120" t="s">
        <v>88</v>
      </c>
      <c r="E96" s="121"/>
      <c r="F96" s="121"/>
      <c r="G96" s="121"/>
      <c r="H96" s="121"/>
      <c r="I96" s="121"/>
      <c r="J96" s="122">
        <f>J126</f>
        <v>0</v>
      </c>
      <c r="L96" s="119"/>
    </row>
    <row r="97" spans="1:31" s="118" customFormat="1" ht="19.95" customHeight="1">
      <c r="B97" s="119"/>
      <c r="D97" s="120" t="s">
        <v>89</v>
      </c>
      <c r="E97" s="121"/>
      <c r="F97" s="121"/>
      <c r="G97" s="121"/>
      <c r="H97" s="121"/>
      <c r="I97" s="121"/>
      <c r="J97" s="122">
        <f>J135</f>
        <v>0</v>
      </c>
      <c r="L97" s="119"/>
    </row>
    <row r="98" spans="1:31" s="118" customFormat="1" ht="19.95" customHeight="1">
      <c r="B98" s="119"/>
      <c r="D98" s="120" t="s">
        <v>90</v>
      </c>
      <c r="E98" s="121"/>
      <c r="F98" s="121"/>
      <c r="G98" s="121"/>
      <c r="H98" s="121"/>
      <c r="I98" s="121"/>
      <c r="J98" s="122">
        <f>J141</f>
        <v>0</v>
      </c>
      <c r="L98" s="119"/>
    </row>
    <row r="99" spans="1:31" s="118" customFormat="1" ht="19.95" customHeight="1">
      <c r="B99" s="119"/>
      <c r="D99" s="120" t="s">
        <v>91</v>
      </c>
      <c r="E99" s="121"/>
      <c r="F99" s="121"/>
      <c r="G99" s="121"/>
      <c r="H99" s="121"/>
      <c r="I99" s="121"/>
      <c r="J99" s="122">
        <f>J147</f>
        <v>0</v>
      </c>
      <c r="L99" s="119"/>
    </row>
    <row r="100" spans="1:31" s="113" customFormat="1" ht="24.95" customHeight="1">
      <c r="B100" s="114"/>
      <c r="D100" s="115" t="s">
        <v>92</v>
      </c>
      <c r="E100" s="116"/>
      <c r="F100" s="116"/>
      <c r="G100" s="116"/>
      <c r="H100" s="116"/>
      <c r="I100" s="116"/>
      <c r="J100" s="117">
        <f>J149</f>
        <v>0</v>
      </c>
      <c r="L100" s="114"/>
    </row>
    <row r="101" spans="1:31" s="118" customFormat="1" ht="19.95" customHeight="1">
      <c r="B101" s="119"/>
      <c r="D101" s="120" t="s">
        <v>93</v>
      </c>
      <c r="E101" s="121"/>
      <c r="F101" s="121"/>
      <c r="G101" s="121"/>
      <c r="H101" s="121"/>
      <c r="I101" s="121"/>
      <c r="J101" s="122">
        <f>J150</f>
        <v>0</v>
      </c>
      <c r="L101" s="119"/>
    </row>
    <row r="102" spans="1:31" s="118" customFormat="1" ht="19.95" customHeight="1">
      <c r="B102" s="119"/>
      <c r="D102" s="120" t="s">
        <v>94</v>
      </c>
      <c r="E102" s="121"/>
      <c r="F102" s="121"/>
      <c r="G102" s="121"/>
      <c r="H102" s="121"/>
      <c r="I102" s="121"/>
      <c r="J102" s="122">
        <f>J155</f>
        <v>0</v>
      </c>
      <c r="L102" s="119"/>
    </row>
    <row r="103" spans="1:31" s="113" customFormat="1" ht="24.95" customHeight="1">
      <c r="B103" s="114"/>
      <c r="D103" s="115" t="s">
        <v>95</v>
      </c>
      <c r="E103" s="116"/>
      <c r="F103" s="116"/>
      <c r="G103" s="116"/>
      <c r="H103" s="116"/>
      <c r="I103" s="116"/>
      <c r="J103" s="117">
        <f>J157</f>
        <v>0</v>
      </c>
      <c r="L103" s="114"/>
    </row>
    <row r="104" spans="1:31" s="118" customFormat="1" ht="19.95" customHeight="1">
      <c r="B104" s="119"/>
      <c r="D104" s="120" t="s">
        <v>96</v>
      </c>
      <c r="E104" s="121"/>
      <c r="F104" s="121"/>
      <c r="G104" s="121"/>
      <c r="H104" s="121"/>
      <c r="I104" s="121"/>
      <c r="J104" s="122">
        <f>J158</f>
        <v>0</v>
      </c>
      <c r="L104" s="119"/>
    </row>
    <row r="105" spans="1:31" s="118" customFormat="1" ht="19.95" customHeight="1">
      <c r="B105" s="119"/>
      <c r="D105" s="120" t="s">
        <v>97</v>
      </c>
      <c r="E105" s="121"/>
      <c r="F105" s="121"/>
      <c r="G105" s="121"/>
      <c r="H105" s="121"/>
      <c r="I105" s="121"/>
      <c r="J105" s="122">
        <f>J160</f>
        <v>0</v>
      </c>
      <c r="L105" s="119"/>
    </row>
    <row r="106" spans="1:31" s="118" customFormat="1" ht="19.95" customHeight="1">
      <c r="B106" s="119"/>
      <c r="D106" s="120" t="s">
        <v>98</v>
      </c>
      <c r="E106" s="121"/>
      <c r="F106" s="121"/>
      <c r="G106" s="121"/>
      <c r="H106" s="121"/>
      <c r="I106" s="121"/>
      <c r="J106" s="122">
        <f>J162</f>
        <v>0</v>
      </c>
      <c r="L106" s="119"/>
    </row>
    <row r="107" spans="1:31" s="34" customFormat="1" ht="21.9" customHeight="1">
      <c r="A107" s="30"/>
      <c r="B107" s="31"/>
      <c r="C107" s="30"/>
      <c r="D107" s="30"/>
      <c r="E107" s="30"/>
      <c r="F107" s="30"/>
      <c r="G107" s="30"/>
      <c r="H107" s="30"/>
      <c r="I107" s="30"/>
      <c r="J107" s="30"/>
      <c r="K107" s="30"/>
      <c r="L107" s="41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34" customFormat="1" ht="6.95" customHeight="1">
      <c r="A108" s="30"/>
      <c r="B108" s="46"/>
      <c r="C108" s="47"/>
      <c r="D108" s="47"/>
      <c r="E108" s="47"/>
      <c r="F108" s="47"/>
      <c r="G108" s="47"/>
      <c r="H108" s="47"/>
      <c r="I108" s="47"/>
      <c r="J108" s="47"/>
      <c r="K108" s="47"/>
      <c r="L108" s="41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12" spans="1:31" s="34" customFormat="1" ht="6.95" customHeight="1">
      <c r="A112" s="30"/>
      <c r="B112" s="48"/>
      <c r="C112" s="49"/>
      <c r="D112" s="49"/>
      <c r="E112" s="49"/>
      <c r="F112" s="49"/>
      <c r="G112" s="49"/>
      <c r="H112" s="49"/>
      <c r="I112" s="49"/>
      <c r="J112" s="49"/>
      <c r="K112" s="49"/>
      <c r="L112" s="41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34" customFormat="1" ht="24.95" customHeight="1">
      <c r="A113" s="30"/>
      <c r="B113" s="31"/>
      <c r="C113" s="20" t="s">
        <v>99</v>
      </c>
      <c r="D113" s="30"/>
      <c r="E113" s="30"/>
      <c r="F113" s="30"/>
      <c r="G113" s="30"/>
      <c r="H113" s="30"/>
      <c r="I113" s="30"/>
      <c r="J113" s="30"/>
      <c r="K113" s="30"/>
      <c r="L113" s="41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34" customFormat="1" ht="6.95" customHeight="1">
      <c r="A114" s="30"/>
      <c r="B114" s="31"/>
      <c r="C114" s="30"/>
      <c r="D114" s="30"/>
      <c r="E114" s="30"/>
      <c r="F114" s="30"/>
      <c r="G114" s="30"/>
      <c r="H114" s="30"/>
      <c r="I114" s="30"/>
      <c r="J114" s="30"/>
      <c r="K114" s="30"/>
      <c r="L114" s="41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34" customFormat="1" ht="12.05" customHeight="1">
      <c r="A115" s="30"/>
      <c r="B115" s="31"/>
      <c r="C115" s="25" t="s">
        <v>15</v>
      </c>
      <c r="D115" s="30"/>
      <c r="E115" s="30"/>
      <c r="F115" s="30"/>
      <c r="G115" s="30"/>
      <c r="H115" s="30"/>
      <c r="I115" s="30"/>
      <c r="J115" s="30"/>
      <c r="K115" s="30"/>
      <c r="L115" s="41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34" customFormat="1" ht="16.5" customHeight="1">
      <c r="A116" s="30"/>
      <c r="B116" s="31"/>
      <c r="C116" s="30"/>
      <c r="D116" s="30"/>
      <c r="E116" s="2" t="str">
        <f>E7</f>
        <v>Výměna vchodových dveří do 44 bytů</v>
      </c>
      <c r="F116" s="2"/>
      <c r="G116" s="2"/>
      <c r="H116" s="2"/>
      <c r="I116" s="30"/>
      <c r="J116" s="30"/>
      <c r="K116" s="30"/>
      <c r="L116" s="41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34" customFormat="1" ht="6.95" customHeight="1">
      <c r="A117" s="30"/>
      <c r="B117" s="31"/>
      <c r="C117" s="30"/>
      <c r="D117" s="30"/>
      <c r="E117" s="30"/>
      <c r="F117" s="30"/>
      <c r="G117" s="30"/>
      <c r="H117" s="30"/>
      <c r="I117" s="30"/>
      <c r="J117" s="30"/>
      <c r="K117" s="30"/>
      <c r="L117" s="41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34" customFormat="1" ht="12.05" customHeight="1">
      <c r="A118" s="30"/>
      <c r="B118" s="31"/>
      <c r="C118" s="25" t="s">
        <v>19</v>
      </c>
      <c r="D118" s="30"/>
      <c r="E118" s="30"/>
      <c r="F118" s="26" t="str">
        <f>F10</f>
        <v>Jabloňova 22-28, Brno</v>
      </c>
      <c r="G118" s="30"/>
      <c r="H118" s="30"/>
      <c r="I118" s="25" t="s">
        <v>21</v>
      </c>
      <c r="J118" s="90" t="str">
        <f>IF(J10="","",J10)</f>
        <v>3. 6. 2023</v>
      </c>
      <c r="K118" s="30"/>
      <c r="L118" s="41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34" customFormat="1" ht="6.95" customHeight="1">
      <c r="A119" s="30"/>
      <c r="B119" s="31"/>
      <c r="C119" s="30"/>
      <c r="D119" s="30"/>
      <c r="E119" s="30"/>
      <c r="F119" s="30"/>
      <c r="G119" s="30"/>
      <c r="H119" s="30"/>
      <c r="I119" s="30"/>
      <c r="J119" s="30"/>
      <c r="K119" s="30"/>
      <c r="L119" s="41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5" s="34" customFormat="1" ht="15.1" customHeight="1">
      <c r="A120" s="30"/>
      <c r="B120" s="31"/>
      <c r="C120" s="25" t="s">
        <v>23</v>
      </c>
      <c r="D120" s="30"/>
      <c r="E120" s="30"/>
      <c r="F120" s="26" t="str">
        <f>E13</f>
        <v xml:space="preserve">MmBrna,OSM,Husova 3,Brno </v>
      </c>
      <c r="G120" s="30"/>
      <c r="H120" s="30"/>
      <c r="I120" s="25" t="s">
        <v>29</v>
      </c>
      <c r="J120" s="109" t="str">
        <f>E19</f>
        <v>Radka Volková</v>
      </c>
      <c r="K120" s="30"/>
      <c r="L120" s="41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5" s="34" customFormat="1" ht="15.1" customHeight="1">
      <c r="A121" s="30"/>
      <c r="B121" s="31"/>
      <c r="C121" s="25" t="s">
        <v>27</v>
      </c>
      <c r="D121" s="30"/>
      <c r="E121" s="30"/>
      <c r="F121" s="26" t="str">
        <f>IF(E16="","",E16)</f>
        <v>Vyplň údaj</v>
      </c>
      <c r="G121" s="30"/>
      <c r="H121" s="30"/>
      <c r="I121" s="25" t="s">
        <v>32</v>
      </c>
      <c r="J121" s="109" t="str">
        <f>E22</f>
        <v>Radka Volková</v>
      </c>
      <c r="K121" s="30"/>
      <c r="L121" s="41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65" s="34" customFormat="1" ht="10.25" customHeight="1">
      <c r="A122" s="30"/>
      <c r="B122" s="31"/>
      <c r="C122" s="30"/>
      <c r="D122" s="30"/>
      <c r="E122" s="30"/>
      <c r="F122" s="30"/>
      <c r="G122" s="30"/>
      <c r="H122" s="30"/>
      <c r="I122" s="30"/>
      <c r="J122" s="30"/>
      <c r="K122" s="30"/>
      <c r="L122" s="41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65" s="129" customFormat="1" ht="29.35" customHeight="1">
      <c r="A123" s="123"/>
      <c r="B123" s="124"/>
      <c r="C123" s="125" t="s">
        <v>100</v>
      </c>
      <c r="D123" s="126" t="s">
        <v>59</v>
      </c>
      <c r="E123" s="126" t="s">
        <v>55</v>
      </c>
      <c r="F123" s="126" t="s">
        <v>56</v>
      </c>
      <c r="G123" s="126" t="s">
        <v>101</v>
      </c>
      <c r="H123" s="126" t="s">
        <v>102</v>
      </c>
      <c r="I123" s="126" t="s">
        <v>103</v>
      </c>
      <c r="J123" s="126" t="s">
        <v>84</v>
      </c>
      <c r="K123" s="127" t="s">
        <v>104</v>
      </c>
      <c r="L123" s="128"/>
      <c r="M123" s="62"/>
      <c r="N123" s="63" t="s">
        <v>38</v>
      </c>
      <c r="O123" s="63" t="s">
        <v>105</v>
      </c>
      <c r="P123" s="63" t="s">
        <v>106</v>
      </c>
      <c r="Q123" s="63" t="s">
        <v>107</v>
      </c>
      <c r="R123" s="63" t="s">
        <v>108</v>
      </c>
      <c r="S123" s="63" t="s">
        <v>109</v>
      </c>
      <c r="T123" s="64" t="s">
        <v>110</v>
      </c>
      <c r="U123" s="123"/>
      <c r="V123" s="123"/>
      <c r="W123" s="123"/>
      <c r="X123" s="123"/>
      <c r="Y123" s="123"/>
      <c r="Z123" s="123"/>
      <c r="AA123" s="123"/>
      <c r="AB123" s="123"/>
      <c r="AC123" s="123"/>
      <c r="AD123" s="123"/>
      <c r="AE123" s="123"/>
    </row>
    <row r="124" spans="1:65" s="34" customFormat="1" ht="22.85" customHeight="1">
      <c r="A124" s="30"/>
      <c r="B124" s="31"/>
      <c r="C124" s="70" t="s">
        <v>111</v>
      </c>
      <c r="D124" s="30"/>
      <c r="E124" s="30"/>
      <c r="F124" s="30"/>
      <c r="G124" s="30"/>
      <c r="H124" s="30"/>
      <c r="I124" s="30"/>
      <c r="J124" s="130">
        <f>BK124</f>
        <v>0</v>
      </c>
      <c r="K124" s="30"/>
      <c r="L124" s="31"/>
      <c r="M124" s="65"/>
      <c r="N124" s="56"/>
      <c r="O124" s="66"/>
      <c r="P124" s="131">
        <f>P125+P149+P157</f>
        <v>0</v>
      </c>
      <c r="Q124" s="66"/>
      <c r="R124" s="131">
        <f>R125+R149+R157</f>
        <v>24.794140800000001</v>
      </c>
      <c r="S124" s="66"/>
      <c r="T124" s="132">
        <f>T125+T149+T157</f>
        <v>5.7380399999999998</v>
      </c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T124" s="16" t="s">
        <v>73</v>
      </c>
      <c r="AU124" s="16" t="s">
        <v>86</v>
      </c>
      <c r="BK124" s="133">
        <f>BK125+BK149+BK157</f>
        <v>0</v>
      </c>
    </row>
    <row r="125" spans="1:65" s="134" customFormat="1" ht="25.9" customHeight="1">
      <c r="B125" s="135"/>
      <c r="D125" s="136" t="s">
        <v>73</v>
      </c>
      <c r="E125" s="137" t="s">
        <v>112</v>
      </c>
      <c r="F125" s="137" t="s">
        <v>113</v>
      </c>
      <c r="I125" s="138"/>
      <c r="J125" s="139">
        <f>BK125</f>
        <v>0</v>
      </c>
      <c r="L125" s="135"/>
      <c r="M125" s="140"/>
      <c r="N125" s="141"/>
      <c r="O125" s="141"/>
      <c r="P125" s="142">
        <f>P126+P135+P141+P147</f>
        <v>0</v>
      </c>
      <c r="Q125" s="141"/>
      <c r="R125" s="142">
        <f>R126+R135+R141+R147</f>
        <v>24.781380800000001</v>
      </c>
      <c r="S125" s="141"/>
      <c r="T125" s="143">
        <f>T126+T135+T141+T147</f>
        <v>5.7380399999999998</v>
      </c>
      <c r="AR125" s="136" t="s">
        <v>79</v>
      </c>
      <c r="AT125" s="144" t="s">
        <v>73</v>
      </c>
      <c r="AU125" s="144" t="s">
        <v>74</v>
      </c>
      <c r="AY125" s="136" t="s">
        <v>114</v>
      </c>
      <c r="BK125" s="145">
        <f>BK126+BK135+BK141+BK147</f>
        <v>0</v>
      </c>
    </row>
    <row r="126" spans="1:65" s="134" customFormat="1" ht="22.85" customHeight="1">
      <c r="B126" s="135"/>
      <c r="D126" s="136" t="s">
        <v>73</v>
      </c>
      <c r="E126" s="146" t="s">
        <v>115</v>
      </c>
      <c r="F126" s="146" t="s">
        <v>116</v>
      </c>
      <c r="I126" s="138"/>
      <c r="J126" s="147">
        <f>BK126</f>
        <v>0</v>
      </c>
      <c r="L126" s="135"/>
      <c r="M126" s="140"/>
      <c r="N126" s="141"/>
      <c r="O126" s="141"/>
      <c r="P126" s="142">
        <f>SUM(P127:P134)</f>
        <v>0</v>
      </c>
      <c r="Q126" s="141"/>
      <c r="R126" s="142">
        <f>SUM(R127:R134)</f>
        <v>24.7693248</v>
      </c>
      <c r="S126" s="141"/>
      <c r="T126" s="143">
        <f>SUM(T127:T134)</f>
        <v>0</v>
      </c>
      <c r="AR126" s="136" t="s">
        <v>79</v>
      </c>
      <c r="AT126" s="144" t="s">
        <v>73</v>
      </c>
      <c r="AU126" s="144" t="s">
        <v>79</v>
      </c>
      <c r="AY126" s="136" t="s">
        <v>114</v>
      </c>
      <c r="BK126" s="145">
        <f>SUM(BK127:BK134)</f>
        <v>0</v>
      </c>
    </row>
    <row r="127" spans="1:65" s="34" customFormat="1" ht="21.75" customHeight="1">
      <c r="A127" s="30"/>
      <c r="B127" s="148"/>
      <c r="C127" s="149" t="s">
        <v>79</v>
      </c>
      <c r="D127" s="149" t="s">
        <v>117</v>
      </c>
      <c r="E127" s="150" t="s">
        <v>118</v>
      </c>
      <c r="F127" s="151" t="s">
        <v>119</v>
      </c>
      <c r="G127" s="152" t="s">
        <v>120</v>
      </c>
      <c r="H127" s="153">
        <v>47.96</v>
      </c>
      <c r="I127" s="154"/>
      <c r="J127" s="155">
        <f>ROUND(I127*H127,2)</f>
        <v>0</v>
      </c>
      <c r="K127" s="151" t="s">
        <v>121</v>
      </c>
      <c r="L127" s="31"/>
      <c r="M127" s="156"/>
      <c r="N127" s="157" t="s">
        <v>39</v>
      </c>
      <c r="O127" s="58"/>
      <c r="P127" s="158">
        <f>O127*H127</f>
        <v>0</v>
      </c>
      <c r="Q127" s="158">
        <v>0.04</v>
      </c>
      <c r="R127" s="158">
        <f>Q127*H127</f>
        <v>1.9184000000000001</v>
      </c>
      <c r="S127" s="158">
        <v>0</v>
      </c>
      <c r="T127" s="159">
        <f>S127*H127</f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R127" s="160" t="s">
        <v>122</v>
      </c>
      <c r="AT127" s="160" t="s">
        <v>117</v>
      </c>
      <c r="AU127" s="160" t="s">
        <v>123</v>
      </c>
      <c r="AY127" s="16" t="s">
        <v>114</v>
      </c>
      <c r="BE127" s="161">
        <f>IF(N127="základní",J127,0)</f>
        <v>0</v>
      </c>
      <c r="BF127" s="161">
        <f>IF(N127="snížená",J127,0)</f>
        <v>0</v>
      </c>
      <c r="BG127" s="161">
        <f>IF(N127="zákl. přenesená",J127,0)</f>
        <v>0</v>
      </c>
      <c r="BH127" s="161">
        <f>IF(N127="sníž. přenesená",J127,0)</f>
        <v>0</v>
      </c>
      <c r="BI127" s="161">
        <f>IF(N127="nulová",J127,0)</f>
        <v>0</v>
      </c>
      <c r="BJ127" s="16" t="s">
        <v>79</v>
      </c>
      <c r="BK127" s="161">
        <f>ROUND(I127*H127,2)</f>
        <v>0</v>
      </c>
      <c r="BL127" s="16" t="s">
        <v>122</v>
      </c>
      <c r="BM127" s="160" t="s">
        <v>124</v>
      </c>
    </row>
    <row r="128" spans="1:65" s="162" customFormat="1">
      <c r="B128" s="163"/>
      <c r="D128" s="164" t="s">
        <v>125</v>
      </c>
      <c r="E128" s="165"/>
      <c r="F128" s="166" t="s">
        <v>126</v>
      </c>
      <c r="H128" s="167">
        <v>47.96</v>
      </c>
      <c r="I128" s="168"/>
      <c r="L128" s="163"/>
      <c r="M128" s="169"/>
      <c r="N128" s="170"/>
      <c r="O128" s="170"/>
      <c r="P128" s="170"/>
      <c r="Q128" s="170"/>
      <c r="R128" s="170"/>
      <c r="S128" s="170"/>
      <c r="T128" s="171"/>
      <c r="AT128" s="165" t="s">
        <v>125</v>
      </c>
      <c r="AU128" s="165" t="s">
        <v>123</v>
      </c>
      <c r="AV128" s="162" t="s">
        <v>123</v>
      </c>
      <c r="AW128" s="162" t="s">
        <v>31</v>
      </c>
      <c r="AX128" s="162" t="s">
        <v>79</v>
      </c>
      <c r="AY128" s="165" t="s">
        <v>114</v>
      </c>
    </row>
    <row r="129" spans="1:65" s="34" customFormat="1" ht="24.1" customHeight="1">
      <c r="A129" s="30"/>
      <c r="B129" s="148"/>
      <c r="C129" s="149" t="s">
        <v>123</v>
      </c>
      <c r="D129" s="149" t="s">
        <v>117</v>
      </c>
      <c r="E129" s="150" t="s">
        <v>127</v>
      </c>
      <c r="F129" s="151" t="s">
        <v>128</v>
      </c>
      <c r="G129" s="152" t="s">
        <v>120</v>
      </c>
      <c r="H129" s="153">
        <v>94.16</v>
      </c>
      <c r="I129" s="154"/>
      <c r="J129" s="155">
        <f>ROUND(I129*H129,2)</f>
        <v>0</v>
      </c>
      <c r="K129" s="151" t="s">
        <v>121</v>
      </c>
      <c r="L129" s="31"/>
      <c r="M129" s="156"/>
      <c r="N129" s="157" t="s">
        <v>39</v>
      </c>
      <c r="O129" s="58"/>
      <c r="P129" s="158">
        <f>O129*H129</f>
        <v>0</v>
      </c>
      <c r="Q129" s="158">
        <v>3.3579999999999999E-2</v>
      </c>
      <c r="R129" s="158">
        <f>Q129*H129</f>
        <v>3.1618927999999999</v>
      </c>
      <c r="S129" s="158">
        <v>0</v>
      </c>
      <c r="T129" s="159">
        <f>S129*H129</f>
        <v>0</v>
      </c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R129" s="160" t="s">
        <v>122</v>
      </c>
      <c r="AT129" s="160" t="s">
        <v>117</v>
      </c>
      <c r="AU129" s="160" t="s">
        <v>123</v>
      </c>
      <c r="AY129" s="16" t="s">
        <v>114</v>
      </c>
      <c r="BE129" s="161">
        <f>IF(N129="základní",J129,0)</f>
        <v>0</v>
      </c>
      <c r="BF129" s="161">
        <f>IF(N129="snížená",J129,0)</f>
        <v>0</v>
      </c>
      <c r="BG129" s="161">
        <f>IF(N129="zákl. přenesená",J129,0)</f>
        <v>0</v>
      </c>
      <c r="BH129" s="161">
        <f>IF(N129="sníž. přenesená",J129,0)</f>
        <v>0</v>
      </c>
      <c r="BI129" s="161">
        <f>IF(N129="nulová",J129,0)</f>
        <v>0</v>
      </c>
      <c r="BJ129" s="16" t="s">
        <v>79</v>
      </c>
      <c r="BK129" s="161">
        <f>ROUND(I129*H129,2)</f>
        <v>0</v>
      </c>
      <c r="BL129" s="16" t="s">
        <v>122</v>
      </c>
      <c r="BM129" s="160" t="s">
        <v>129</v>
      </c>
    </row>
    <row r="130" spans="1:65" s="162" customFormat="1">
      <c r="B130" s="163"/>
      <c r="D130" s="164" t="s">
        <v>125</v>
      </c>
      <c r="E130" s="165"/>
      <c r="F130" s="166" t="s">
        <v>130</v>
      </c>
      <c r="H130" s="167">
        <v>94.16</v>
      </c>
      <c r="I130" s="168"/>
      <c r="L130" s="163"/>
      <c r="M130" s="169"/>
      <c r="N130" s="170"/>
      <c r="O130" s="170"/>
      <c r="P130" s="170"/>
      <c r="Q130" s="170"/>
      <c r="R130" s="170"/>
      <c r="S130" s="170"/>
      <c r="T130" s="171"/>
      <c r="AT130" s="165" t="s">
        <v>125</v>
      </c>
      <c r="AU130" s="165" t="s">
        <v>123</v>
      </c>
      <c r="AV130" s="162" t="s">
        <v>123</v>
      </c>
      <c r="AW130" s="162" t="s">
        <v>31</v>
      </c>
      <c r="AX130" s="162" t="s">
        <v>79</v>
      </c>
      <c r="AY130" s="165" t="s">
        <v>114</v>
      </c>
    </row>
    <row r="131" spans="1:65" s="34" customFormat="1" ht="16.5" customHeight="1">
      <c r="A131" s="30"/>
      <c r="B131" s="148"/>
      <c r="C131" s="149" t="s">
        <v>131</v>
      </c>
      <c r="D131" s="149" t="s">
        <v>117</v>
      </c>
      <c r="E131" s="150" t="s">
        <v>132</v>
      </c>
      <c r="F131" s="151" t="s">
        <v>133</v>
      </c>
      <c r="G131" s="152" t="s">
        <v>134</v>
      </c>
      <c r="H131" s="153">
        <v>44</v>
      </c>
      <c r="I131" s="154"/>
      <c r="J131" s="155">
        <f>ROUND(I131*H131,2)</f>
        <v>0</v>
      </c>
      <c r="K131" s="151"/>
      <c r="L131" s="31"/>
      <c r="M131" s="156"/>
      <c r="N131" s="157" t="s">
        <v>39</v>
      </c>
      <c r="O131" s="58"/>
      <c r="P131" s="158">
        <f>O131*H131</f>
        <v>0</v>
      </c>
      <c r="Q131" s="158">
        <v>0</v>
      </c>
      <c r="R131" s="158">
        <f>Q131*H131</f>
        <v>0</v>
      </c>
      <c r="S131" s="158">
        <v>0</v>
      </c>
      <c r="T131" s="159">
        <f>S131*H131</f>
        <v>0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160" t="s">
        <v>122</v>
      </c>
      <c r="AT131" s="160" t="s">
        <v>117</v>
      </c>
      <c r="AU131" s="160" t="s">
        <v>123</v>
      </c>
      <c r="AY131" s="16" t="s">
        <v>114</v>
      </c>
      <c r="BE131" s="161">
        <f>IF(N131="základní",J131,0)</f>
        <v>0</v>
      </c>
      <c r="BF131" s="161">
        <f>IF(N131="snížená",J131,0)</f>
        <v>0</v>
      </c>
      <c r="BG131" s="161">
        <f>IF(N131="zákl. přenesená",J131,0)</f>
        <v>0</v>
      </c>
      <c r="BH131" s="161">
        <f>IF(N131="sníž. přenesená",J131,0)</f>
        <v>0</v>
      </c>
      <c r="BI131" s="161">
        <f>IF(N131="nulová",J131,0)</f>
        <v>0</v>
      </c>
      <c r="BJ131" s="16" t="s">
        <v>79</v>
      </c>
      <c r="BK131" s="161">
        <f>ROUND(I131*H131,2)</f>
        <v>0</v>
      </c>
      <c r="BL131" s="16" t="s">
        <v>122</v>
      </c>
      <c r="BM131" s="160" t="s">
        <v>135</v>
      </c>
    </row>
    <row r="132" spans="1:65" s="34" customFormat="1" ht="24.1" customHeight="1">
      <c r="A132" s="30"/>
      <c r="B132" s="148"/>
      <c r="C132" s="149" t="s">
        <v>122</v>
      </c>
      <c r="D132" s="149" t="s">
        <v>117</v>
      </c>
      <c r="E132" s="150" t="s">
        <v>136</v>
      </c>
      <c r="F132" s="151" t="s">
        <v>137</v>
      </c>
      <c r="G132" s="152" t="s">
        <v>120</v>
      </c>
      <c r="H132" s="153">
        <v>94.16</v>
      </c>
      <c r="I132" s="154"/>
      <c r="J132" s="155">
        <f>ROUND(I132*H132,2)</f>
        <v>0</v>
      </c>
      <c r="K132" s="151" t="s">
        <v>121</v>
      </c>
      <c r="L132" s="31"/>
      <c r="M132" s="156"/>
      <c r="N132" s="157" t="s">
        <v>39</v>
      </c>
      <c r="O132" s="58"/>
      <c r="P132" s="158">
        <f>O132*H132</f>
        <v>0</v>
      </c>
      <c r="Q132" s="158">
        <v>2.7000000000000001E-3</v>
      </c>
      <c r="R132" s="158">
        <f>Q132*H132</f>
        <v>0.25423200000000001</v>
      </c>
      <c r="S132" s="158">
        <v>0</v>
      </c>
      <c r="T132" s="159">
        <f>S132*H132</f>
        <v>0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160" t="s">
        <v>122</v>
      </c>
      <c r="AT132" s="160" t="s">
        <v>117</v>
      </c>
      <c r="AU132" s="160" t="s">
        <v>123</v>
      </c>
      <c r="AY132" s="16" t="s">
        <v>114</v>
      </c>
      <c r="BE132" s="161">
        <f>IF(N132="základní",J132,0)</f>
        <v>0</v>
      </c>
      <c r="BF132" s="161">
        <f>IF(N132="snížená",J132,0)</f>
        <v>0</v>
      </c>
      <c r="BG132" s="161">
        <f>IF(N132="zákl. přenesená",J132,0)</f>
        <v>0</v>
      </c>
      <c r="BH132" s="161">
        <f>IF(N132="sníž. přenesená",J132,0)</f>
        <v>0</v>
      </c>
      <c r="BI132" s="161">
        <f>IF(N132="nulová",J132,0)</f>
        <v>0</v>
      </c>
      <c r="BJ132" s="16" t="s">
        <v>79</v>
      </c>
      <c r="BK132" s="161">
        <f>ROUND(I132*H132,2)</f>
        <v>0</v>
      </c>
      <c r="BL132" s="16" t="s">
        <v>122</v>
      </c>
      <c r="BM132" s="160" t="s">
        <v>138</v>
      </c>
    </row>
    <row r="133" spans="1:65" s="162" customFormat="1">
      <c r="B133" s="163"/>
      <c r="D133" s="164" t="s">
        <v>125</v>
      </c>
      <c r="E133" s="165"/>
      <c r="F133" s="166" t="s">
        <v>139</v>
      </c>
      <c r="H133" s="167">
        <v>94.16</v>
      </c>
      <c r="I133" s="168"/>
      <c r="L133" s="163"/>
      <c r="M133" s="169"/>
      <c r="N133" s="170"/>
      <c r="O133" s="170"/>
      <c r="P133" s="170"/>
      <c r="Q133" s="170"/>
      <c r="R133" s="170"/>
      <c r="S133" s="170"/>
      <c r="T133" s="171"/>
      <c r="AT133" s="165" t="s">
        <v>125</v>
      </c>
      <c r="AU133" s="165" t="s">
        <v>123</v>
      </c>
      <c r="AV133" s="162" t="s">
        <v>123</v>
      </c>
      <c r="AW133" s="162" t="s">
        <v>31</v>
      </c>
      <c r="AX133" s="162" t="s">
        <v>79</v>
      </c>
      <c r="AY133" s="165" t="s">
        <v>114</v>
      </c>
    </row>
    <row r="134" spans="1:65" s="34" customFormat="1" ht="24.1" customHeight="1">
      <c r="A134" s="30"/>
      <c r="B134" s="148"/>
      <c r="C134" s="149" t="s">
        <v>140</v>
      </c>
      <c r="D134" s="149" t="s">
        <v>117</v>
      </c>
      <c r="E134" s="150" t="s">
        <v>141</v>
      </c>
      <c r="F134" s="151" t="s">
        <v>142</v>
      </c>
      <c r="G134" s="152" t="s">
        <v>143</v>
      </c>
      <c r="H134" s="153">
        <v>44</v>
      </c>
      <c r="I134" s="154"/>
      <c r="J134" s="155">
        <f>ROUND(I134*H134,2)</f>
        <v>0</v>
      </c>
      <c r="K134" s="151" t="s">
        <v>121</v>
      </c>
      <c r="L134" s="31"/>
      <c r="M134" s="156"/>
      <c r="N134" s="157" t="s">
        <v>40</v>
      </c>
      <c r="O134" s="58"/>
      <c r="P134" s="158">
        <f>O134*H134</f>
        <v>0</v>
      </c>
      <c r="Q134" s="158">
        <v>0.44169999999999998</v>
      </c>
      <c r="R134" s="158">
        <f>Q134*H134</f>
        <v>19.434799999999999</v>
      </c>
      <c r="S134" s="158">
        <v>0</v>
      </c>
      <c r="T134" s="159">
        <f>S134*H134</f>
        <v>0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160" t="s">
        <v>122</v>
      </c>
      <c r="AT134" s="160" t="s">
        <v>117</v>
      </c>
      <c r="AU134" s="160" t="s">
        <v>123</v>
      </c>
      <c r="AY134" s="16" t="s">
        <v>114</v>
      </c>
      <c r="BE134" s="161">
        <f>IF(N134="základní",J134,0)</f>
        <v>0</v>
      </c>
      <c r="BF134" s="161">
        <f>IF(N134="snížená",J134,0)</f>
        <v>0</v>
      </c>
      <c r="BG134" s="161">
        <f>IF(N134="zákl. přenesená",J134,0)</f>
        <v>0</v>
      </c>
      <c r="BH134" s="161">
        <f>IF(N134="sníž. přenesená",J134,0)</f>
        <v>0</v>
      </c>
      <c r="BI134" s="161">
        <f>IF(N134="nulová",J134,0)</f>
        <v>0</v>
      </c>
      <c r="BJ134" s="16" t="s">
        <v>123</v>
      </c>
      <c r="BK134" s="161">
        <f>ROUND(I134*H134,2)</f>
        <v>0</v>
      </c>
      <c r="BL134" s="16" t="s">
        <v>122</v>
      </c>
      <c r="BM134" s="160" t="s">
        <v>144</v>
      </c>
    </row>
    <row r="135" spans="1:65" s="134" customFormat="1" ht="22.85" customHeight="1">
      <c r="B135" s="135"/>
      <c r="D135" s="136" t="s">
        <v>73</v>
      </c>
      <c r="E135" s="146" t="s">
        <v>145</v>
      </c>
      <c r="F135" s="146" t="s">
        <v>146</v>
      </c>
      <c r="I135" s="138"/>
      <c r="J135" s="147">
        <f>BK135</f>
        <v>0</v>
      </c>
      <c r="L135" s="135"/>
      <c r="M135" s="140"/>
      <c r="N135" s="141"/>
      <c r="O135" s="141"/>
      <c r="P135" s="142">
        <f>SUM(P136:P140)</f>
        <v>0</v>
      </c>
      <c r="Q135" s="141"/>
      <c r="R135" s="142">
        <f>SUM(R136:R140)</f>
        <v>1.2055999999999999E-2</v>
      </c>
      <c r="S135" s="141"/>
      <c r="T135" s="143">
        <f>SUM(T136:T140)</f>
        <v>5.7380399999999998</v>
      </c>
      <c r="AR135" s="136" t="s">
        <v>79</v>
      </c>
      <c r="AT135" s="144" t="s">
        <v>73</v>
      </c>
      <c r="AU135" s="144" t="s">
        <v>79</v>
      </c>
      <c r="AY135" s="136" t="s">
        <v>114</v>
      </c>
      <c r="BK135" s="145">
        <f>SUM(BK136:BK140)</f>
        <v>0</v>
      </c>
    </row>
    <row r="136" spans="1:65" s="34" customFormat="1" ht="32.950000000000003" customHeight="1">
      <c r="A136" s="30"/>
      <c r="B136" s="148"/>
      <c r="C136" s="149" t="s">
        <v>115</v>
      </c>
      <c r="D136" s="149" t="s">
        <v>117</v>
      </c>
      <c r="E136" s="150" t="s">
        <v>147</v>
      </c>
      <c r="F136" s="151" t="s">
        <v>148</v>
      </c>
      <c r="G136" s="152" t="s">
        <v>120</v>
      </c>
      <c r="H136" s="153">
        <v>79.2</v>
      </c>
      <c r="I136" s="154"/>
      <c r="J136" s="155">
        <f>ROUND(I136*H136,2)</f>
        <v>0</v>
      </c>
      <c r="K136" s="151" t="s">
        <v>121</v>
      </c>
      <c r="L136" s="31"/>
      <c r="M136" s="156"/>
      <c r="N136" s="157" t="s">
        <v>39</v>
      </c>
      <c r="O136" s="58"/>
      <c r="P136" s="158">
        <f>O136*H136</f>
        <v>0</v>
      </c>
      <c r="Q136" s="158">
        <v>1.2999999999999999E-4</v>
      </c>
      <c r="R136" s="158">
        <f>Q136*H136</f>
        <v>1.0296E-2</v>
      </c>
      <c r="S136" s="158">
        <v>0</v>
      </c>
      <c r="T136" s="159">
        <f>S136*H136</f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60" t="s">
        <v>122</v>
      </c>
      <c r="AT136" s="160" t="s">
        <v>117</v>
      </c>
      <c r="AU136" s="160" t="s">
        <v>123</v>
      </c>
      <c r="AY136" s="16" t="s">
        <v>114</v>
      </c>
      <c r="BE136" s="161">
        <f>IF(N136="základní",J136,0)</f>
        <v>0</v>
      </c>
      <c r="BF136" s="161">
        <f>IF(N136="snížená",J136,0)</f>
        <v>0</v>
      </c>
      <c r="BG136" s="161">
        <f>IF(N136="zákl. přenesená",J136,0)</f>
        <v>0</v>
      </c>
      <c r="BH136" s="161">
        <f>IF(N136="sníž. přenesená",J136,0)</f>
        <v>0</v>
      </c>
      <c r="BI136" s="161">
        <f>IF(N136="nulová",J136,0)</f>
        <v>0</v>
      </c>
      <c r="BJ136" s="16" t="s">
        <v>79</v>
      </c>
      <c r="BK136" s="161">
        <f>ROUND(I136*H136,2)</f>
        <v>0</v>
      </c>
      <c r="BL136" s="16" t="s">
        <v>122</v>
      </c>
      <c r="BM136" s="160" t="s">
        <v>149</v>
      </c>
    </row>
    <row r="137" spans="1:65" s="162" customFormat="1">
      <c r="B137" s="163"/>
      <c r="D137" s="164" t="s">
        <v>125</v>
      </c>
      <c r="E137" s="165"/>
      <c r="F137" s="166" t="s">
        <v>150</v>
      </c>
      <c r="H137" s="167">
        <v>79.2</v>
      </c>
      <c r="I137" s="168"/>
      <c r="L137" s="163"/>
      <c r="M137" s="169"/>
      <c r="N137" s="170"/>
      <c r="O137" s="170"/>
      <c r="P137" s="170"/>
      <c r="Q137" s="170"/>
      <c r="R137" s="170"/>
      <c r="S137" s="170"/>
      <c r="T137" s="171"/>
      <c r="AT137" s="165" t="s">
        <v>125</v>
      </c>
      <c r="AU137" s="165" t="s">
        <v>123</v>
      </c>
      <c r="AV137" s="162" t="s">
        <v>123</v>
      </c>
      <c r="AW137" s="162" t="s">
        <v>31</v>
      </c>
      <c r="AX137" s="162" t="s">
        <v>79</v>
      </c>
      <c r="AY137" s="165" t="s">
        <v>114</v>
      </c>
    </row>
    <row r="138" spans="1:65" s="34" customFormat="1" ht="24.1" customHeight="1">
      <c r="A138" s="30"/>
      <c r="B138" s="148"/>
      <c r="C138" s="149" t="s">
        <v>151</v>
      </c>
      <c r="D138" s="149" t="s">
        <v>117</v>
      </c>
      <c r="E138" s="150" t="s">
        <v>152</v>
      </c>
      <c r="F138" s="151" t="s">
        <v>153</v>
      </c>
      <c r="G138" s="152" t="s">
        <v>134</v>
      </c>
      <c r="H138" s="153">
        <v>44</v>
      </c>
      <c r="I138" s="154"/>
      <c r="J138" s="155">
        <f>ROUND(I138*H138,2)</f>
        <v>0</v>
      </c>
      <c r="K138" s="151"/>
      <c r="L138" s="31"/>
      <c r="M138" s="156"/>
      <c r="N138" s="157" t="s">
        <v>39</v>
      </c>
      <c r="O138" s="58"/>
      <c r="P138" s="158">
        <f>O138*H138</f>
        <v>0</v>
      </c>
      <c r="Q138" s="158">
        <v>4.0000000000000003E-5</v>
      </c>
      <c r="R138" s="158">
        <f>Q138*H138</f>
        <v>1.7600000000000001E-3</v>
      </c>
      <c r="S138" s="158">
        <v>0</v>
      </c>
      <c r="T138" s="159">
        <f>S138*H138</f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60" t="s">
        <v>122</v>
      </c>
      <c r="AT138" s="160" t="s">
        <v>117</v>
      </c>
      <c r="AU138" s="160" t="s">
        <v>123</v>
      </c>
      <c r="AY138" s="16" t="s">
        <v>114</v>
      </c>
      <c r="BE138" s="161">
        <f>IF(N138="základní",J138,0)</f>
        <v>0</v>
      </c>
      <c r="BF138" s="161">
        <f>IF(N138="snížená",J138,0)</f>
        <v>0</v>
      </c>
      <c r="BG138" s="161">
        <f>IF(N138="zákl. přenesená",J138,0)</f>
        <v>0</v>
      </c>
      <c r="BH138" s="161">
        <f>IF(N138="sníž. přenesená",J138,0)</f>
        <v>0</v>
      </c>
      <c r="BI138" s="161">
        <f>IF(N138="nulová",J138,0)</f>
        <v>0</v>
      </c>
      <c r="BJ138" s="16" t="s">
        <v>79</v>
      </c>
      <c r="BK138" s="161">
        <f>ROUND(I138*H138,2)</f>
        <v>0</v>
      </c>
      <c r="BL138" s="16" t="s">
        <v>122</v>
      </c>
      <c r="BM138" s="160" t="s">
        <v>154</v>
      </c>
    </row>
    <row r="139" spans="1:65" s="34" customFormat="1" ht="21.75" customHeight="1">
      <c r="A139" s="30"/>
      <c r="B139" s="148"/>
      <c r="C139" s="149" t="s">
        <v>155</v>
      </c>
      <c r="D139" s="149" t="s">
        <v>117</v>
      </c>
      <c r="E139" s="150" t="s">
        <v>156</v>
      </c>
      <c r="F139" s="151" t="s">
        <v>157</v>
      </c>
      <c r="G139" s="152" t="s">
        <v>120</v>
      </c>
      <c r="H139" s="153">
        <v>83.16</v>
      </c>
      <c r="I139" s="154"/>
      <c r="J139" s="155">
        <f>ROUND(I139*H139,2)</f>
        <v>0</v>
      </c>
      <c r="K139" s="151" t="s">
        <v>121</v>
      </c>
      <c r="L139" s="31"/>
      <c r="M139" s="156"/>
      <c r="N139" s="157" t="s">
        <v>39</v>
      </c>
      <c r="O139" s="58"/>
      <c r="P139" s="158">
        <f>O139*H139</f>
        <v>0</v>
      </c>
      <c r="Q139" s="158">
        <v>0</v>
      </c>
      <c r="R139" s="158">
        <f>Q139*H139</f>
        <v>0</v>
      </c>
      <c r="S139" s="158">
        <v>6.9000000000000006E-2</v>
      </c>
      <c r="T139" s="159">
        <f>S139*H139</f>
        <v>5.7380399999999998</v>
      </c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160" t="s">
        <v>122</v>
      </c>
      <c r="AT139" s="160" t="s">
        <v>117</v>
      </c>
      <c r="AU139" s="160" t="s">
        <v>123</v>
      </c>
      <c r="AY139" s="16" t="s">
        <v>114</v>
      </c>
      <c r="BE139" s="161">
        <f>IF(N139="základní",J139,0)</f>
        <v>0</v>
      </c>
      <c r="BF139" s="161">
        <f>IF(N139="snížená",J139,0)</f>
        <v>0</v>
      </c>
      <c r="BG139" s="161">
        <f>IF(N139="zákl. přenesená",J139,0)</f>
        <v>0</v>
      </c>
      <c r="BH139" s="161">
        <f>IF(N139="sníž. přenesená",J139,0)</f>
        <v>0</v>
      </c>
      <c r="BI139" s="161">
        <f>IF(N139="nulová",J139,0)</f>
        <v>0</v>
      </c>
      <c r="BJ139" s="16" t="s">
        <v>79</v>
      </c>
      <c r="BK139" s="161">
        <f>ROUND(I139*H139,2)</f>
        <v>0</v>
      </c>
      <c r="BL139" s="16" t="s">
        <v>122</v>
      </c>
      <c r="BM139" s="160" t="s">
        <v>158</v>
      </c>
    </row>
    <row r="140" spans="1:65" s="162" customFormat="1">
      <c r="B140" s="163"/>
      <c r="D140" s="164" t="s">
        <v>125</v>
      </c>
      <c r="E140" s="165"/>
      <c r="F140" s="166" t="s">
        <v>159</v>
      </c>
      <c r="H140" s="167">
        <v>83.16</v>
      </c>
      <c r="I140" s="168"/>
      <c r="L140" s="163"/>
      <c r="M140" s="169"/>
      <c r="N140" s="170"/>
      <c r="O140" s="170"/>
      <c r="P140" s="170"/>
      <c r="Q140" s="170"/>
      <c r="R140" s="170"/>
      <c r="S140" s="170"/>
      <c r="T140" s="171"/>
      <c r="AT140" s="165" t="s">
        <v>125</v>
      </c>
      <c r="AU140" s="165" t="s">
        <v>123</v>
      </c>
      <c r="AV140" s="162" t="s">
        <v>123</v>
      </c>
      <c r="AW140" s="162" t="s">
        <v>31</v>
      </c>
      <c r="AX140" s="162" t="s">
        <v>79</v>
      </c>
      <c r="AY140" s="165" t="s">
        <v>114</v>
      </c>
    </row>
    <row r="141" spans="1:65" s="134" customFormat="1" ht="22.85" customHeight="1">
      <c r="B141" s="135"/>
      <c r="D141" s="136" t="s">
        <v>73</v>
      </c>
      <c r="E141" s="146" t="s">
        <v>160</v>
      </c>
      <c r="F141" s="146" t="s">
        <v>161</v>
      </c>
      <c r="I141" s="138"/>
      <c r="J141" s="147">
        <f>BK141</f>
        <v>0</v>
      </c>
      <c r="L141" s="135"/>
      <c r="M141" s="140"/>
      <c r="N141" s="141"/>
      <c r="O141" s="141"/>
      <c r="P141" s="142">
        <f>SUM(P142:P146)</f>
        <v>0</v>
      </c>
      <c r="Q141" s="141"/>
      <c r="R141" s="142">
        <f>SUM(R142:R146)</f>
        <v>0</v>
      </c>
      <c r="S141" s="141"/>
      <c r="T141" s="143">
        <f>SUM(T142:T146)</f>
        <v>0</v>
      </c>
      <c r="AR141" s="136" t="s">
        <v>79</v>
      </c>
      <c r="AT141" s="144" t="s">
        <v>73</v>
      </c>
      <c r="AU141" s="144" t="s">
        <v>79</v>
      </c>
      <c r="AY141" s="136" t="s">
        <v>114</v>
      </c>
      <c r="BK141" s="145">
        <f>SUM(BK142:BK146)</f>
        <v>0</v>
      </c>
    </row>
    <row r="142" spans="1:65" s="34" customFormat="1" ht="24.1" customHeight="1">
      <c r="A142" s="30"/>
      <c r="B142" s="148"/>
      <c r="C142" s="149" t="s">
        <v>145</v>
      </c>
      <c r="D142" s="149" t="s">
        <v>117</v>
      </c>
      <c r="E142" s="150" t="s">
        <v>162</v>
      </c>
      <c r="F142" s="151" t="s">
        <v>163</v>
      </c>
      <c r="G142" s="152" t="s">
        <v>164</v>
      </c>
      <c r="H142" s="153">
        <v>5.7380000000000004</v>
      </c>
      <c r="I142" s="154"/>
      <c r="J142" s="155">
        <f>ROUND(I142*H142,2)</f>
        <v>0</v>
      </c>
      <c r="K142" s="151" t="s">
        <v>121</v>
      </c>
      <c r="L142" s="31"/>
      <c r="M142" s="156"/>
      <c r="N142" s="157" t="s">
        <v>39</v>
      </c>
      <c r="O142" s="58"/>
      <c r="P142" s="158">
        <f>O142*H142</f>
        <v>0</v>
      </c>
      <c r="Q142" s="158">
        <v>0</v>
      </c>
      <c r="R142" s="158">
        <f>Q142*H142</f>
        <v>0</v>
      </c>
      <c r="S142" s="158">
        <v>0</v>
      </c>
      <c r="T142" s="159">
        <f>S142*H142</f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60" t="s">
        <v>122</v>
      </c>
      <c r="AT142" s="160" t="s">
        <v>117</v>
      </c>
      <c r="AU142" s="160" t="s">
        <v>123</v>
      </c>
      <c r="AY142" s="16" t="s">
        <v>114</v>
      </c>
      <c r="BE142" s="161">
        <f>IF(N142="základní",J142,0)</f>
        <v>0</v>
      </c>
      <c r="BF142" s="161">
        <f>IF(N142="snížená",J142,0)</f>
        <v>0</v>
      </c>
      <c r="BG142" s="161">
        <f>IF(N142="zákl. přenesená",J142,0)</f>
        <v>0</v>
      </c>
      <c r="BH142" s="161">
        <f>IF(N142="sníž. přenesená",J142,0)</f>
        <v>0</v>
      </c>
      <c r="BI142" s="161">
        <f>IF(N142="nulová",J142,0)</f>
        <v>0</v>
      </c>
      <c r="BJ142" s="16" t="s">
        <v>79</v>
      </c>
      <c r="BK142" s="161">
        <f>ROUND(I142*H142,2)</f>
        <v>0</v>
      </c>
      <c r="BL142" s="16" t="s">
        <v>122</v>
      </c>
      <c r="BM142" s="160" t="s">
        <v>165</v>
      </c>
    </row>
    <row r="143" spans="1:65" s="34" customFormat="1" ht="24.1" customHeight="1">
      <c r="A143" s="30"/>
      <c r="B143" s="148"/>
      <c r="C143" s="149" t="s">
        <v>166</v>
      </c>
      <c r="D143" s="149" t="s">
        <v>117</v>
      </c>
      <c r="E143" s="150" t="s">
        <v>167</v>
      </c>
      <c r="F143" s="151" t="s">
        <v>168</v>
      </c>
      <c r="G143" s="152" t="s">
        <v>164</v>
      </c>
      <c r="H143" s="153">
        <v>5.7380000000000004</v>
      </c>
      <c r="I143" s="154"/>
      <c r="J143" s="155">
        <f>ROUND(I143*H143,2)</f>
        <v>0</v>
      </c>
      <c r="K143" s="151" t="s">
        <v>121</v>
      </c>
      <c r="L143" s="31"/>
      <c r="M143" s="156"/>
      <c r="N143" s="157" t="s">
        <v>39</v>
      </c>
      <c r="O143" s="58"/>
      <c r="P143" s="158">
        <f>O143*H143</f>
        <v>0</v>
      </c>
      <c r="Q143" s="158">
        <v>0</v>
      </c>
      <c r="R143" s="158">
        <f>Q143*H143</f>
        <v>0</v>
      </c>
      <c r="S143" s="158">
        <v>0</v>
      </c>
      <c r="T143" s="159">
        <f>S143*H143</f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60" t="s">
        <v>122</v>
      </c>
      <c r="AT143" s="160" t="s">
        <v>117</v>
      </c>
      <c r="AU143" s="160" t="s">
        <v>123</v>
      </c>
      <c r="AY143" s="16" t="s">
        <v>114</v>
      </c>
      <c r="BE143" s="161">
        <f>IF(N143="základní",J143,0)</f>
        <v>0</v>
      </c>
      <c r="BF143" s="161">
        <f>IF(N143="snížená",J143,0)</f>
        <v>0</v>
      </c>
      <c r="BG143" s="161">
        <f>IF(N143="zákl. přenesená",J143,0)</f>
        <v>0</v>
      </c>
      <c r="BH143" s="161">
        <f>IF(N143="sníž. přenesená",J143,0)</f>
        <v>0</v>
      </c>
      <c r="BI143" s="161">
        <f>IF(N143="nulová",J143,0)</f>
        <v>0</v>
      </c>
      <c r="BJ143" s="16" t="s">
        <v>79</v>
      </c>
      <c r="BK143" s="161">
        <f>ROUND(I143*H143,2)</f>
        <v>0</v>
      </c>
      <c r="BL143" s="16" t="s">
        <v>122</v>
      </c>
      <c r="BM143" s="160" t="s">
        <v>169</v>
      </c>
    </row>
    <row r="144" spans="1:65" s="34" customFormat="1" ht="24.1" customHeight="1">
      <c r="A144" s="30"/>
      <c r="B144" s="148"/>
      <c r="C144" s="149" t="s">
        <v>170</v>
      </c>
      <c r="D144" s="149" t="s">
        <v>117</v>
      </c>
      <c r="E144" s="150" t="s">
        <v>171</v>
      </c>
      <c r="F144" s="151" t="s">
        <v>172</v>
      </c>
      <c r="G144" s="152" t="s">
        <v>164</v>
      </c>
      <c r="H144" s="153">
        <v>80.331999999999994</v>
      </c>
      <c r="I144" s="154"/>
      <c r="J144" s="155">
        <f>ROUND(I144*H144,2)</f>
        <v>0</v>
      </c>
      <c r="K144" s="151" t="s">
        <v>121</v>
      </c>
      <c r="L144" s="31"/>
      <c r="M144" s="156"/>
      <c r="N144" s="157" t="s">
        <v>39</v>
      </c>
      <c r="O144" s="58"/>
      <c r="P144" s="158">
        <f>O144*H144</f>
        <v>0</v>
      </c>
      <c r="Q144" s="158">
        <v>0</v>
      </c>
      <c r="R144" s="158">
        <f>Q144*H144</f>
        <v>0</v>
      </c>
      <c r="S144" s="158">
        <v>0</v>
      </c>
      <c r="T144" s="159">
        <f>S144*H144</f>
        <v>0</v>
      </c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160" t="s">
        <v>122</v>
      </c>
      <c r="AT144" s="160" t="s">
        <v>117</v>
      </c>
      <c r="AU144" s="160" t="s">
        <v>123</v>
      </c>
      <c r="AY144" s="16" t="s">
        <v>114</v>
      </c>
      <c r="BE144" s="161">
        <f>IF(N144="základní",J144,0)</f>
        <v>0</v>
      </c>
      <c r="BF144" s="161">
        <f>IF(N144="snížená",J144,0)</f>
        <v>0</v>
      </c>
      <c r="BG144" s="161">
        <f>IF(N144="zákl. přenesená",J144,0)</f>
        <v>0</v>
      </c>
      <c r="BH144" s="161">
        <f>IF(N144="sníž. přenesená",J144,0)</f>
        <v>0</v>
      </c>
      <c r="BI144" s="161">
        <f>IF(N144="nulová",J144,0)</f>
        <v>0</v>
      </c>
      <c r="BJ144" s="16" t="s">
        <v>79</v>
      </c>
      <c r="BK144" s="161">
        <f>ROUND(I144*H144,2)</f>
        <v>0</v>
      </c>
      <c r="BL144" s="16" t="s">
        <v>122</v>
      </c>
      <c r="BM144" s="160" t="s">
        <v>173</v>
      </c>
    </row>
    <row r="145" spans="1:65" s="162" customFormat="1">
      <c r="B145" s="163"/>
      <c r="D145" s="164" t="s">
        <v>125</v>
      </c>
      <c r="F145" s="166" t="s">
        <v>174</v>
      </c>
      <c r="H145" s="167">
        <v>80.331999999999994</v>
      </c>
      <c r="I145" s="168"/>
      <c r="L145" s="163"/>
      <c r="M145" s="169"/>
      <c r="N145" s="170"/>
      <c r="O145" s="170"/>
      <c r="P145" s="170"/>
      <c r="Q145" s="170"/>
      <c r="R145" s="170"/>
      <c r="S145" s="170"/>
      <c r="T145" s="171"/>
      <c r="AT145" s="165" t="s">
        <v>125</v>
      </c>
      <c r="AU145" s="165" t="s">
        <v>123</v>
      </c>
      <c r="AV145" s="162" t="s">
        <v>123</v>
      </c>
      <c r="AW145" s="162" t="s">
        <v>2</v>
      </c>
      <c r="AX145" s="162" t="s">
        <v>79</v>
      </c>
      <c r="AY145" s="165" t="s">
        <v>114</v>
      </c>
    </row>
    <row r="146" spans="1:65" s="34" customFormat="1" ht="24.1" customHeight="1">
      <c r="A146" s="30"/>
      <c r="B146" s="148"/>
      <c r="C146" s="149" t="s">
        <v>175</v>
      </c>
      <c r="D146" s="149" t="s">
        <v>117</v>
      </c>
      <c r="E146" s="150" t="s">
        <v>176</v>
      </c>
      <c r="F146" s="151" t="s">
        <v>177</v>
      </c>
      <c r="G146" s="152" t="s">
        <v>164</v>
      </c>
      <c r="H146" s="153">
        <v>5.7380000000000004</v>
      </c>
      <c r="I146" s="154"/>
      <c r="J146" s="155">
        <f>ROUND(I146*H146,2)</f>
        <v>0</v>
      </c>
      <c r="K146" s="151" t="s">
        <v>121</v>
      </c>
      <c r="L146" s="31"/>
      <c r="M146" s="156"/>
      <c r="N146" s="157" t="s">
        <v>39</v>
      </c>
      <c r="O146" s="58"/>
      <c r="P146" s="158">
        <f>O146*H146</f>
        <v>0</v>
      </c>
      <c r="Q146" s="158">
        <v>0</v>
      </c>
      <c r="R146" s="158">
        <f>Q146*H146</f>
        <v>0</v>
      </c>
      <c r="S146" s="158">
        <v>0</v>
      </c>
      <c r="T146" s="159">
        <f>S146*H146</f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60" t="s">
        <v>122</v>
      </c>
      <c r="AT146" s="160" t="s">
        <v>117</v>
      </c>
      <c r="AU146" s="160" t="s">
        <v>123</v>
      </c>
      <c r="AY146" s="16" t="s">
        <v>114</v>
      </c>
      <c r="BE146" s="161">
        <f>IF(N146="základní",J146,0)</f>
        <v>0</v>
      </c>
      <c r="BF146" s="161">
        <f>IF(N146="snížená",J146,0)</f>
        <v>0</v>
      </c>
      <c r="BG146" s="161">
        <f>IF(N146="zákl. přenesená",J146,0)</f>
        <v>0</v>
      </c>
      <c r="BH146" s="161">
        <f>IF(N146="sníž. přenesená",J146,0)</f>
        <v>0</v>
      </c>
      <c r="BI146" s="161">
        <f>IF(N146="nulová",J146,0)</f>
        <v>0</v>
      </c>
      <c r="BJ146" s="16" t="s">
        <v>79</v>
      </c>
      <c r="BK146" s="161">
        <f>ROUND(I146*H146,2)</f>
        <v>0</v>
      </c>
      <c r="BL146" s="16" t="s">
        <v>122</v>
      </c>
      <c r="BM146" s="160" t="s">
        <v>178</v>
      </c>
    </row>
    <row r="147" spans="1:65" s="134" customFormat="1" ht="22.85" customHeight="1">
      <c r="B147" s="135"/>
      <c r="D147" s="136" t="s">
        <v>73</v>
      </c>
      <c r="E147" s="146" t="s">
        <v>179</v>
      </c>
      <c r="F147" s="146" t="s">
        <v>180</v>
      </c>
      <c r="I147" s="138"/>
      <c r="J147" s="147">
        <f>BK147</f>
        <v>0</v>
      </c>
      <c r="L147" s="135"/>
      <c r="M147" s="140"/>
      <c r="N147" s="141"/>
      <c r="O147" s="141"/>
      <c r="P147" s="142">
        <f>P148</f>
        <v>0</v>
      </c>
      <c r="Q147" s="141"/>
      <c r="R147" s="142">
        <f>R148</f>
        <v>0</v>
      </c>
      <c r="S147" s="141"/>
      <c r="T147" s="143">
        <f>T148</f>
        <v>0</v>
      </c>
      <c r="AR147" s="136" t="s">
        <v>79</v>
      </c>
      <c r="AT147" s="144" t="s">
        <v>73</v>
      </c>
      <c r="AU147" s="144" t="s">
        <v>79</v>
      </c>
      <c r="AY147" s="136" t="s">
        <v>114</v>
      </c>
      <c r="BK147" s="145">
        <f>BK148</f>
        <v>0</v>
      </c>
    </row>
    <row r="148" spans="1:65" s="34" customFormat="1" ht="21.75" customHeight="1">
      <c r="A148" s="30"/>
      <c r="B148" s="148"/>
      <c r="C148" s="149" t="s">
        <v>181</v>
      </c>
      <c r="D148" s="149" t="s">
        <v>117</v>
      </c>
      <c r="E148" s="150" t="s">
        <v>182</v>
      </c>
      <c r="F148" s="151" t="s">
        <v>183</v>
      </c>
      <c r="G148" s="152" t="s">
        <v>164</v>
      </c>
      <c r="H148" s="153">
        <v>24.780999999999999</v>
      </c>
      <c r="I148" s="154"/>
      <c r="J148" s="155">
        <f>ROUND(I148*H148,2)</f>
        <v>0</v>
      </c>
      <c r="K148" s="151" t="s">
        <v>121</v>
      </c>
      <c r="L148" s="31"/>
      <c r="M148" s="156"/>
      <c r="N148" s="157" t="s">
        <v>40</v>
      </c>
      <c r="O148" s="58"/>
      <c r="P148" s="158">
        <f>O148*H148</f>
        <v>0</v>
      </c>
      <c r="Q148" s="158">
        <v>0</v>
      </c>
      <c r="R148" s="158">
        <f>Q148*H148</f>
        <v>0</v>
      </c>
      <c r="S148" s="158">
        <v>0</v>
      </c>
      <c r="T148" s="159">
        <f>S148*H148</f>
        <v>0</v>
      </c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R148" s="160" t="s">
        <v>122</v>
      </c>
      <c r="AT148" s="160" t="s">
        <v>117</v>
      </c>
      <c r="AU148" s="160" t="s">
        <v>123</v>
      </c>
      <c r="AY148" s="16" t="s">
        <v>114</v>
      </c>
      <c r="BE148" s="161">
        <f>IF(N148="základní",J148,0)</f>
        <v>0</v>
      </c>
      <c r="BF148" s="161">
        <f>IF(N148="snížená",J148,0)</f>
        <v>0</v>
      </c>
      <c r="BG148" s="161">
        <f>IF(N148="zákl. přenesená",J148,0)</f>
        <v>0</v>
      </c>
      <c r="BH148" s="161">
        <f>IF(N148="sníž. přenesená",J148,0)</f>
        <v>0</v>
      </c>
      <c r="BI148" s="161">
        <f>IF(N148="nulová",J148,0)</f>
        <v>0</v>
      </c>
      <c r="BJ148" s="16" t="s">
        <v>123</v>
      </c>
      <c r="BK148" s="161">
        <f>ROUND(I148*H148,2)</f>
        <v>0</v>
      </c>
      <c r="BL148" s="16" t="s">
        <v>122</v>
      </c>
      <c r="BM148" s="160" t="s">
        <v>184</v>
      </c>
    </row>
    <row r="149" spans="1:65" s="134" customFormat="1" ht="25.9" customHeight="1">
      <c r="B149" s="135"/>
      <c r="D149" s="136" t="s">
        <v>73</v>
      </c>
      <c r="E149" s="137" t="s">
        <v>185</v>
      </c>
      <c r="F149" s="137" t="s">
        <v>186</v>
      </c>
      <c r="I149" s="138"/>
      <c r="J149" s="139">
        <f>BK149</f>
        <v>0</v>
      </c>
      <c r="L149" s="135"/>
      <c r="M149" s="140"/>
      <c r="N149" s="141"/>
      <c r="O149" s="141"/>
      <c r="P149" s="142">
        <f>P150+P155</f>
        <v>0</v>
      </c>
      <c r="Q149" s="141"/>
      <c r="R149" s="142">
        <f>R150+R155</f>
        <v>1.2760000000000001E-2</v>
      </c>
      <c r="S149" s="141"/>
      <c r="T149" s="143">
        <f>T150+T155</f>
        <v>0</v>
      </c>
      <c r="AR149" s="136" t="s">
        <v>123</v>
      </c>
      <c r="AT149" s="144" t="s">
        <v>73</v>
      </c>
      <c r="AU149" s="144" t="s">
        <v>74</v>
      </c>
      <c r="AY149" s="136" t="s">
        <v>114</v>
      </c>
      <c r="BK149" s="145">
        <f>BK150+BK155</f>
        <v>0</v>
      </c>
    </row>
    <row r="150" spans="1:65" s="134" customFormat="1" ht="22.85" customHeight="1">
      <c r="B150" s="135"/>
      <c r="D150" s="136" t="s">
        <v>73</v>
      </c>
      <c r="E150" s="146" t="s">
        <v>187</v>
      </c>
      <c r="F150" s="146" t="s">
        <v>188</v>
      </c>
      <c r="I150" s="138"/>
      <c r="J150" s="147">
        <f>BK150</f>
        <v>0</v>
      </c>
      <c r="L150" s="135"/>
      <c r="M150" s="140"/>
      <c r="N150" s="141"/>
      <c r="O150" s="141"/>
      <c r="P150" s="142">
        <f>SUM(P151:P154)</f>
        <v>0</v>
      </c>
      <c r="Q150" s="141"/>
      <c r="R150" s="142">
        <f>SUM(R151:R154)</f>
        <v>0</v>
      </c>
      <c r="S150" s="141"/>
      <c r="T150" s="143">
        <f>SUM(T151:T154)</f>
        <v>0</v>
      </c>
      <c r="AR150" s="136" t="s">
        <v>123</v>
      </c>
      <c r="AT150" s="144" t="s">
        <v>73</v>
      </c>
      <c r="AU150" s="144" t="s">
        <v>79</v>
      </c>
      <c r="AY150" s="136" t="s">
        <v>114</v>
      </c>
      <c r="BK150" s="145">
        <f>SUM(BK151:BK154)</f>
        <v>0</v>
      </c>
    </row>
    <row r="151" spans="1:65" s="34" customFormat="1" ht="66.75" customHeight="1">
      <c r="A151" s="30"/>
      <c r="B151" s="148"/>
      <c r="C151" s="149" t="s">
        <v>189</v>
      </c>
      <c r="D151" s="149" t="s">
        <v>117</v>
      </c>
      <c r="E151" s="150" t="s">
        <v>190</v>
      </c>
      <c r="F151" s="151" t="s">
        <v>228</v>
      </c>
      <c r="G151" s="152" t="s">
        <v>143</v>
      </c>
      <c r="H151" s="153">
        <v>44</v>
      </c>
      <c r="I151" s="154"/>
      <c r="J151" s="155">
        <f>ROUND(I151*H151,2)</f>
        <v>0</v>
      </c>
      <c r="K151" s="151"/>
      <c r="L151" s="31"/>
      <c r="M151" s="156"/>
      <c r="N151" s="157" t="s">
        <v>39</v>
      </c>
      <c r="O151" s="58"/>
      <c r="P151" s="158">
        <f>O151*H151</f>
        <v>0</v>
      </c>
      <c r="Q151" s="158">
        <v>0</v>
      </c>
      <c r="R151" s="158">
        <f>Q151*H151</f>
        <v>0</v>
      </c>
      <c r="S151" s="158">
        <v>0</v>
      </c>
      <c r="T151" s="159">
        <f>S151*H151</f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60" t="s">
        <v>191</v>
      </c>
      <c r="AT151" s="160" t="s">
        <v>117</v>
      </c>
      <c r="AU151" s="160" t="s">
        <v>123</v>
      </c>
      <c r="AY151" s="16" t="s">
        <v>114</v>
      </c>
      <c r="BE151" s="161">
        <f>IF(N151="základní",J151,0)</f>
        <v>0</v>
      </c>
      <c r="BF151" s="161">
        <f>IF(N151="snížená",J151,0)</f>
        <v>0</v>
      </c>
      <c r="BG151" s="161">
        <f>IF(N151="zákl. přenesená",J151,0)</f>
        <v>0</v>
      </c>
      <c r="BH151" s="161">
        <f>IF(N151="sníž. přenesená",J151,0)</f>
        <v>0</v>
      </c>
      <c r="BI151" s="161">
        <f>IF(N151="nulová",J151,0)</f>
        <v>0</v>
      </c>
      <c r="BJ151" s="16" t="s">
        <v>79</v>
      </c>
      <c r="BK151" s="161">
        <f>ROUND(I151*H151,2)</f>
        <v>0</v>
      </c>
      <c r="BL151" s="16" t="s">
        <v>191</v>
      </c>
      <c r="BM151" s="160" t="s">
        <v>192</v>
      </c>
    </row>
    <row r="152" spans="1:65" s="162" customFormat="1">
      <c r="B152" s="163"/>
      <c r="D152" s="164" t="s">
        <v>125</v>
      </c>
      <c r="E152" s="165"/>
      <c r="F152" s="166" t="s">
        <v>193</v>
      </c>
      <c r="H152" s="167">
        <v>44</v>
      </c>
      <c r="I152" s="168"/>
      <c r="L152" s="163"/>
      <c r="M152" s="169"/>
      <c r="N152" s="170"/>
      <c r="O152" s="170"/>
      <c r="P152" s="170"/>
      <c r="Q152" s="170"/>
      <c r="R152" s="170"/>
      <c r="S152" s="170"/>
      <c r="T152" s="171"/>
      <c r="AT152" s="165" t="s">
        <v>125</v>
      </c>
      <c r="AU152" s="165" t="s">
        <v>123</v>
      </c>
      <c r="AV152" s="162" t="s">
        <v>123</v>
      </c>
      <c r="AW152" s="162" t="s">
        <v>31</v>
      </c>
      <c r="AX152" s="162" t="s">
        <v>79</v>
      </c>
      <c r="AY152" s="165" t="s">
        <v>114</v>
      </c>
    </row>
    <row r="153" spans="1:65" s="34" customFormat="1" ht="16.5" customHeight="1">
      <c r="A153" s="30"/>
      <c r="B153" s="148"/>
      <c r="C153" s="149" t="s">
        <v>7</v>
      </c>
      <c r="D153" s="149" t="s">
        <v>117</v>
      </c>
      <c r="E153" s="150" t="s">
        <v>194</v>
      </c>
      <c r="F153" s="151" t="s">
        <v>195</v>
      </c>
      <c r="G153" s="152" t="s">
        <v>134</v>
      </c>
      <c r="H153" s="153">
        <v>44</v>
      </c>
      <c r="I153" s="154"/>
      <c r="J153" s="155">
        <f>ROUND(I153*H153,2)</f>
        <v>0</v>
      </c>
      <c r="K153" s="151"/>
      <c r="L153" s="31"/>
      <c r="M153" s="156"/>
      <c r="N153" s="157" t="s">
        <v>39</v>
      </c>
      <c r="O153" s="58"/>
      <c r="P153" s="158">
        <f>O153*H153</f>
        <v>0</v>
      </c>
      <c r="Q153" s="158">
        <v>0</v>
      </c>
      <c r="R153" s="158">
        <f>Q153*H153</f>
        <v>0</v>
      </c>
      <c r="S153" s="158">
        <v>0</v>
      </c>
      <c r="T153" s="159">
        <f>S153*H153</f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60" t="s">
        <v>191</v>
      </c>
      <c r="AT153" s="160" t="s">
        <v>117</v>
      </c>
      <c r="AU153" s="160" t="s">
        <v>123</v>
      </c>
      <c r="AY153" s="16" t="s">
        <v>114</v>
      </c>
      <c r="BE153" s="161">
        <f>IF(N153="základní",J153,0)</f>
        <v>0</v>
      </c>
      <c r="BF153" s="161">
        <f>IF(N153="snížená",J153,0)</f>
        <v>0</v>
      </c>
      <c r="BG153" s="161">
        <f>IF(N153="zákl. přenesená",J153,0)</f>
        <v>0</v>
      </c>
      <c r="BH153" s="161">
        <f>IF(N153="sníž. přenesená",J153,0)</f>
        <v>0</v>
      </c>
      <c r="BI153" s="161">
        <f>IF(N153="nulová",J153,0)</f>
        <v>0</v>
      </c>
      <c r="BJ153" s="16" t="s">
        <v>79</v>
      </c>
      <c r="BK153" s="161">
        <f>ROUND(I153*H153,2)</f>
        <v>0</v>
      </c>
      <c r="BL153" s="16" t="s">
        <v>191</v>
      </c>
      <c r="BM153" s="160" t="s">
        <v>196</v>
      </c>
    </row>
    <row r="154" spans="1:65" s="34" customFormat="1" ht="24.1" customHeight="1">
      <c r="A154" s="30"/>
      <c r="B154" s="148"/>
      <c r="C154" s="149" t="s">
        <v>191</v>
      </c>
      <c r="D154" s="149" t="s">
        <v>117</v>
      </c>
      <c r="E154" s="150" t="s">
        <v>197</v>
      </c>
      <c r="F154" s="151" t="s">
        <v>198</v>
      </c>
      <c r="G154" s="152" t="s">
        <v>199</v>
      </c>
      <c r="H154" s="172"/>
      <c r="I154" s="154"/>
      <c r="J154" s="155">
        <f>ROUND(I154*H154,2)</f>
        <v>0</v>
      </c>
      <c r="K154" s="151" t="s">
        <v>121</v>
      </c>
      <c r="L154" s="31"/>
      <c r="M154" s="156"/>
      <c r="N154" s="157" t="s">
        <v>39</v>
      </c>
      <c r="O154" s="58"/>
      <c r="P154" s="158">
        <f>O154*H154</f>
        <v>0</v>
      </c>
      <c r="Q154" s="158">
        <v>0</v>
      </c>
      <c r="R154" s="158">
        <f>Q154*H154</f>
        <v>0</v>
      </c>
      <c r="S154" s="158">
        <v>0</v>
      </c>
      <c r="T154" s="159">
        <f>S154*H154</f>
        <v>0</v>
      </c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R154" s="160" t="s">
        <v>191</v>
      </c>
      <c r="AT154" s="160" t="s">
        <v>117</v>
      </c>
      <c r="AU154" s="160" t="s">
        <v>123</v>
      </c>
      <c r="AY154" s="16" t="s">
        <v>114</v>
      </c>
      <c r="BE154" s="161">
        <f>IF(N154="základní",J154,0)</f>
        <v>0</v>
      </c>
      <c r="BF154" s="161">
        <f>IF(N154="snížená",J154,0)</f>
        <v>0</v>
      </c>
      <c r="BG154" s="161">
        <f>IF(N154="zákl. přenesená",J154,0)</f>
        <v>0</v>
      </c>
      <c r="BH154" s="161">
        <f>IF(N154="sníž. přenesená",J154,0)</f>
        <v>0</v>
      </c>
      <c r="BI154" s="161">
        <f>IF(N154="nulová",J154,0)</f>
        <v>0</v>
      </c>
      <c r="BJ154" s="16" t="s">
        <v>79</v>
      </c>
      <c r="BK154" s="161">
        <f>ROUND(I154*H154,2)</f>
        <v>0</v>
      </c>
      <c r="BL154" s="16" t="s">
        <v>191</v>
      </c>
      <c r="BM154" s="160" t="s">
        <v>200</v>
      </c>
    </row>
    <row r="155" spans="1:65" s="134" customFormat="1" ht="22.85" customHeight="1">
      <c r="B155" s="135"/>
      <c r="D155" s="136" t="s">
        <v>73</v>
      </c>
      <c r="E155" s="146" t="s">
        <v>201</v>
      </c>
      <c r="F155" s="146" t="s">
        <v>202</v>
      </c>
      <c r="I155" s="138"/>
      <c r="J155" s="147">
        <f>BK155</f>
        <v>0</v>
      </c>
      <c r="L155" s="135"/>
      <c r="M155" s="140"/>
      <c r="N155" s="141"/>
      <c r="O155" s="141"/>
      <c r="P155" s="142">
        <f>P156</f>
        <v>0</v>
      </c>
      <c r="Q155" s="141"/>
      <c r="R155" s="142">
        <f>R156</f>
        <v>1.2760000000000001E-2</v>
      </c>
      <c r="S155" s="141"/>
      <c r="T155" s="143">
        <f>T156</f>
        <v>0</v>
      </c>
      <c r="AR155" s="136" t="s">
        <v>123</v>
      </c>
      <c r="AT155" s="144" t="s">
        <v>73</v>
      </c>
      <c r="AU155" s="144" t="s">
        <v>79</v>
      </c>
      <c r="AY155" s="136" t="s">
        <v>114</v>
      </c>
      <c r="BK155" s="145">
        <f>BK156</f>
        <v>0</v>
      </c>
    </row>
    <row r="156" spans="1:65" s="34" customFormat="1" ht="24.1" customHeight="1">
      <c r="A156" s="30"/>
      <c r="B156" s="148"/>
      <c r="C156" s="149" t="s">
        <v>203</v>
      </c>
      <c r="D156" s="149" t="s">
        <v>117</v>
      </c>
      <c r="E156" s="150" t="s">
        <v>204</v>
      </c>
      <c r="F156" s="151" t="s">
        <v>205</v>
      </c>
      <c r="G156" s="152" t="s">
        <v>134</v>
      </c>
      <c r="H156" s="153">
        <v>44</v>
      </c>
      <c r="I156" s="154"/>
      <c r="J156" s="155">
        <f>ROUND(I156*H156,2)</f>
        <v>0</v>
      </c>
      <c r="K156" s="151" t="s">
        <v>121</v>
      </c>
      <c r="L156" s="31"/>
      <c r="M156" s="156"/>
      <c r="N156" s="157" t="s">
        <v>39</v>
      </c>
      <c r="O156" s="58"/>
      <c r="P156" s="158">
        <f>O156*H156</f>
        <v>0</v>
      </c>
      <c r="Q156" s="158">
        <v>2.9E-4</v>
      </c>
      <c r="R156" s="158">
        <f>Q156*H156</f>
        <v>1.2760000000000001E-2</v>
      </c>
      <c r="S156" s="158">
        <v>0</v>
      </c>
      <c r="T156" s="159">
        <f>S156*H156</f>
        <v>0</v>
      </c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R156" s="160" t="s">
        <v>191</v>
      </c>
      <c r="AT156" s="160" t="s">
        <v>117</v>
      </c>
      <c r="AU156" s="160" t="s">
        <v>123</v>
      </c>
      <c r="AY156" s="16" t="s">
        <v>114</v>
      </c>
      <c r="BE156" s="161">
        <f>IF(N156="základní",J156,0)</f>
        <v>0</v>
      </c>
      <c r="BF156" s="161">
        <f>IF(N156="snížená",J156,0)</f>
        <v>0</v>
      </c>
      <c r="BG156" s="161">
        <f>IF(N156="zákl. přenesená",J156,0)</f>
        <v>0</v>
      </c>
      <c r="BH156" s="161">
        <f>IF(N156="sníž. přenesená",J156,0)</f>
        <v>0</v>
      </c>
      <c r="BI156" s="161">
        <f>IF(N156="nulová",J156,0)</f>
        <v>0</v>
      </c>
      <c r="BJ156" s="16" t="s">
        <v>79</v>
      </c>
      <c r="BK156" s="161">
        <f>ROUND(I156*H156,2)</f>
        <v>0</v>
      </c>
      <c r="BL156" s="16" t="s">
        <v>191</v>
      </c>
      <c r="BM156" s="160" t="s">
        <v>206</v>
      </c>
    </row>
    <row r="157" spans="1:65" s="134" customFormat="1" ht="25.9" customHeight="1">
      <c r="B157" s="135"/>
      <c r="D157" s="136" t="s">
        <v>73</v>
      </c>
      <c r="E157" s="137" t="s">
        <v>207</v>
      </c>
      <c r="F157" s="137" t="s">
        <v>208</v>
      </c>
      <c r="I157" s="138"/>
      <c r="J157" s="139">
        <f>BK157</f>
        <v>0</v>
      </c>
      <c r="L157" s="135"/>
      <c r="M157" s="140"/>
      <c r="N157" s="141"/>
      <c r="O157" s="141"/>
      <c r="P157" s="142">
        <f>P158+P160+P162</f>
        <v>0</v>
      </c>
      <c r="Q157" s="141"/>
      <c r="R157" s="142">
        <f>R158+R160+R162</f>
        <v>0</v>
      </c>
      <c r="S157" s="141"/>
      <c r="T157" s="143">
        <f>T158+T160+T162</f>
        <v>0</v>
      </c>
      <c r="AR157" s="136" t="s">
        <v>140</v>
      </c>
      <c r="AT157" s="144" t="s">
        <v>73</v>
      </c>
      <c r="AU157" s="144" t="s">
        <v>74</v>
      </c>
      <c r="AY157" s="136" t="s">
        <v>114</v>
      </c>
      <c r="BK157" s="145">
        <f>BK158+BK160+BK162</f>
        <v>0</v>
      </c>
    </row>
    <row r="158" spans="1:65" s="134" customFormat="1" ht="22.85" customHeight="1">
      <c r="B158" s="135"/>
      <c r="D158" s="136" t="s">
        <v>73</v>
      </c>
      <c r="E158" s="146" t="s">
        <v>209</v>
      </c>
      <c r="F158" s="146" t="s">
        <v>210</v>
      </c>
      <c r="I158" s="138"/>
      <c r="J158" s="147">
        <f>BK158</f>
        <v>0</v>
      </c>
      <c r="L158" s="135"/>
      <c r="M158" s="140"/>
      <c r="N158" s="141"/>
      <c r="O158" s="141"/>
      <c r="P158" s="142">
        <f>P159</f>
        <v>0</v>
      </c>
      <c r="Q158" s="141"/>
      <c r="R158" s="142">
        <f>R159</f>
        <v>0</v>
      </c>
      <c r="S158" s="141"/>
      <c r="T158" s="143">
        <f>T159</f>
        <v>0</v>
      </c>
      <c r="AR158" s="136" t="s">
        <v>140</v>
      </c>
      <c r="AT158" s="144" t="s">
        <v>73</v>
      </c>
      <c r="AU158" s="144" t="s">
        <v>79</v>
      </c>
      <c r="AY158" s="136" t="s">
        <v>114</v>
      </c>
      <c r="BK158" s="145">
        <f>BK159</f>
        <v>0</v>
      </c>
    </row>
    <row r="159" spans="1:65" s="34" customFormat="1" ht="16.5" customHeight="1">
      <c r="A159" s="30"/>
      <c r="B159" s="148"/>
      <c r="C159" s="149" t="s">
        <v>211</v>
      </c>
      <c r="D159" s="149" t="s">
        <v>117</v>
      </c>
      <c r="E159" s="150" t="s">
        <v>212</v>
      </c>
      <c r="F159" s="151" t="s">
        <v>213</v>
      </c>
      <c r="G159" s="152" t="s">
        <v>134</v>
      </c>
      <c r="H159" s="153">
        <v>1</v>
      </c>
      <c r="I159" s="154"/>
      <c r="J159" s="155">
        <f>ROUND(I159*H159,2)</f>
        <v>0</v>
      </c>
      <c r="K159" s="151" t="s">
        <v>121</v>
      </c>
      <c r="L159" s="31"/>
      <c r="M159" s="156"/>
      <c r="N159" s="157" t="s">
        <v>39</v>
      </c>
      <c r="O159" s="58"/>
      <c r="P159" s="158">
        <f>O159*H159</f>
        <v>0</v>
      </c>
      <c r="Q159" s="158">
        <v>0</v>
      </c>
      <c r="R159" s="158">
        <f>Q159*H159</f>
        <v>0</v>
      </c>
      <c r="S159" s="158">
        <v>0</v>
      </c>
      <c r="T159" s="159">
        <f>S159*H159</f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160" t="s">
        <v>214</v>
      </c>
      <c r="AT159" s="160" t="s">
        <v>117</v>
      </c>
      <c r="AU159" s="160" t="s">
        <v>123</v>
      </c>
      <c r="AY159" s="16" t="s">
        <v>114</v>
      </c>
      <c r="BE159" s="161">
        <f>IF(N159="základní",J159,0)</f>
        <v>0</v>
      </c>
      <c r="BF159" s="161">
        <f>IF(N159="snížená",J159,0)</f>
        <v>0</v>
      </c>
      <c r="BG159" s="161">
        <f>IF(N159="zákl. přenesená",J159,0)</f>
        <v>0</v>
      </c>
      <c r="BH159" s="161">
        <f>IF(N159="sníž. přenesená",J159,0)</f>
        <v>0</v>
      </c>
      <c r="BI159" s="161">
        <f>IF(N159="nulová",J159,0)</f>
        <v>0</v>
      </c>
      <c r="BJ159" s="16" t="s">
        <v>79</v>
      </c>
      <c r="BK159" s="161">
        <f>ROUND(I159*H159,2)</f>
        <v>0</v>
      </c>
      <c r="BL159" s="16" t="s">
        <v>214</v>
      </c>
      <c r="BM159" s="160" t="s">
        <v>215</v>
      </c>
    </row>
    <row r="160" spans="1:65" s="134" customFormat="1" ht="22.85" customHeight="1">
      <c r="B160" s="135"/>
      <c r="D160" s="136" t="s">
        <v>73</v>
      </c>
      <c r="E160" s="146" t="s">
        <v>216</v>
      </c>
      <c r="F160" s="146" t="s">
        <v>217</v>
      </c>
      <c r="I160" s="138"/>
      <c r="J160" s="147">
        <f>BK160</f>
        <v>0</v>
      </c>
      <c r="L160" s="135"/>
      <c r="M160" s="140"/>
      <c r="N160" s="141"/>
      <c r="O160" s="141"/>
      <c r="P160" s="142">
        <f>P161</f>
        <v>0</v>
      </c>
      <c r="Q160" s="141"/>
      <c r="R160" s="142">
        <f>R161</f>
        <v>0</v>
      </c>
      <c r="S160" s="141"/>
      <c r="T160" s="143">
        <f>T161</f>
        <v>0</v>
      </c>
      <c r="AR160" s="136" t="s">
        <v>140</v>
      </c>
      <c r="AT160" s="144" t="s">
        <v>73</v>
      </c>
      <c r="AU160" s="144" t="s">
        <v>79</v>
      </c>
      <c r="AY160" s="136" t="s">
        <v>114</v>
      </c>
      <c r="BK160" s="145">
        <f>BK161</f>
        <v>0</v>
      </c>
    </row>
    <row r="161" spans="1:65" s="34" customFormat="1" ht="16.5" customHeight="1">
      <c r="A161" s="30"/>
      <c r="B161" s="148"/>
      <c r="C161" s="149" t="s">
        <v>218</v>
      </c>
      <c r="D161" s="149" t="s">
        <v>117</v>
      </c>
      <c r="E161" s="150" t="s">
        <v>219</v>
      </c>
      <c r="F161" s="151" t="s">
        <v>220</v>
      </c>
      <c r="G161" s="152" t="s">
        <v>134</v>
      </c>
      <c r="H161" s="153">
        <v>1</v>
      </c>
      <c r="I161" s="154"/>
      <c r="J161" s="155">
        <f>ROUND(I161*H161,2)</f>
        <v>0</v>
      </c>
      <c r="K161" s="151" t="s">
        <v>121</v>
      </c>
      <c r="L161" s="31"/>
      <c r="M161" s="156"/>
      <c r="N161" s="157" t="s">
        <v>39</v>
      </c>
      <c r="O161" s="58"/>
      <c r="P161" s="158">
        <f>O161*H161</f>
        <v>0</v>
      </c>
      <c r="Q161" s="158">
        <v>0</v>
      </c>
      <c r="R161" s="158">
        <f>Q161*H161</f>
        <v>0</v>
      </c>
      <c r="S161" s="158">
        <v>0</v>
      </c>
      <c r="T161" s="159">
        <f>S161*H161</f>
        <v>0</v>
      </c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R161" s="160" t="s">
        <v>214</v>
      </c>
      <c r="AT161" s="160" t="s">
        <v>117</v>
      </c>
      <c r="AU161" s="160" t="s">
        <v>123</v>
      </c>
      <c r="AY161" s="16" t="s">
        <v>114</v>
      </c>
      <c r="BE161" s="161">
        <f>IF(N161="základní",J161,0)</f>
        <v>0</v>
      </c>
      <c r="BF161" s="161">
        <f>IF(N161="snížená",J161,0)</f>
        <v>0</v>
      </c>
      <c r="BG161" s="161">
        <f>IF(N161="zákl. přenesená",J161,0)</f>
        <v>0</v>
      </c>
      <c r="BH161" s="161">
        <f>IF(N161="sníž. přenesená",J161,0)</f>
        <v>0</v>
      </c>
      <c r="BI161" s="161">
        <f>IF(N161="nulová",J161,0)</f>
        <v>0</v>
      </c>
      <c r="BJ161" s="16" t="s">
        <v>79</v>
      </c>
      <c r="BK161" s="161">
        <f>ROUND(I161*H161,2)</f>
        <v>0</v>
      </c>
      <c r="BL161" s="16" t="s">
        <v>214</v>
      </c>
      <c r="BM161" s="160" t="s">
        <v>221</v>
      </c>
    </row>
    <row r="162" spans="1:65" s="134" customFormat="1" ht="22.85" customHeight="1">
      <c r="B162" s="135"/>
      <c r="D162" s="136" t="s">
        <v>73</v>
      </c>
      <c r="E162" s="146" t="s">
        <v>222</v>
      </c>
      <c r="F162" s="146" t="s">
        <v>223</v>
      </c>
      <c r="I162" s="138"/>
      <c r="J162" s="147">
        <f>BK162</f>
        <v>0</v>
      </c>
      <c r="L162" s="135"/>
      <c r="M162" s="140"/>
      <c r="N162" s="141"/>
      <c r="O162" s="141"/>
      <c r="P162" s="142">
        <f>P163</f>
        <v>0</v>
      </c>
      <c r="Q162" s="141"/>
      <c r="R162" s="142">
        <f>R163</f>
        <v>0</v>
      </c>
      <c r="S162" s="141"/>
      <c r="T162" s="143">
        <f>T163</f>
        <v>0</v>
      </c>
      <c r="AR162" s="136" t="s">
        <v>140</v>
      </c>
      <c r="AT162" s="144" t="s">
        <v>73</v>
      </c>
      <c r="AU162" s="144" t="s">
        <v>79</v>
      </c>
      <c r="AY162" s="136" t="s">
        <v>114</v>
      </c>
      <c r="BK162" s="145">
        <f>BK163</f>
        <v>0</v>
      </c>
    </row>
    <row r="163" spans="1:65" s="34" customFormat="1" ht="16.5" customHeight="1">
      <c r="A163" s="30"/>
      <c r="B163" s="148"/>
      <c r="C163" s="149" t="s">
        <v>224</v>
      </c>
      <c r="D163" s="149" t="s">
        <v>117</v>
      </c>
      <c r="E163" s="150" t="s">
        <v>225</v>
      </c>
      <c r="F163" s="151" t="s">
        <v>226</v>
      </c>
      <c r="G163" s="152" t="s">
        <v>134</v>
      </c>
      <c r="H163" s="153">
        <v>1</v>
      </c>
      <c r="I163" s="154"/>
      <c r="J163" s="155">
        <f>ROUND(I163*H163,2)</f>
        <v>0</v>
      </c>
      <c r="K163" s="151" t="s">
        <v>121</v>
      </c>
      <c r="L163" s="31"/>
      <c r="M163" s="173"/>
      <c r="N163" s="174" t="s">
        <v>39</v>
      </c>
      <c r="O163" s="175"/>
      <c r="P163" s="176">
        <f>O163*H163</f>
        <v>0</v>
      </c>
      <c r="Q163" s="176">
        <v>0</v>
      </c>
      <c r="R163" s="176">
        <f>Q163*H163</f>
        <v>0</v>
      </c>
      <c r="S163" s="176">
        <v>0</v>
      </c>
      <c r="T163" s="177">
        <f>S163*H163</f>
        <v>0</v>
      </c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R163" s="160" t="s">
        <v>214</v>
      </c>
      <c r="AT163" s="160" t="s">
        <v>117</v>
      </c>
      <c r="AU163" s="160" t="s">
        <v>123</v>
      </c>
      <c r="AY163" s="16" t="s">
        <v>114</v>
      </c>
      <c r="BE163" s="161">
        <f>IF(N163="základní",J163,0)</f>
        <v>0</v>
      </c>
      <c r="BF163" s="161">
        <f>IF(N163="snížená",J163,0)</f>
        <v>0</v>
      </c>
      <c r="BG163" s="161">
        <f>IF(N163="zákl. přenesená",J163,0)</f>
        <v>0</v>
      </c>
      <c r="BH163" s="161">
        <f>IF(N163="sníž. přenesená",J163,0)</f>
        <v>0</v>
      </c>
      <c r="BI163" s="161">
        <f>IF(N163="nulová",J163,0)</f>
        <v>0</v>
      </c>
      <c r="BJ163" s="16" t="s">
        <v>79</v>
      </c>
      <c r="BK163" s="161">
        <f>ROUND(I163*H163,2)</f>
        <v>0</v>
      </c>
      <c r="BL163" s="16" t="s">
        <v>214</v>
      </c>
      <c r="BM163" s="160" t="s">
        <v>227</v>
      </c>
    </row>
    <row r="164" spans="1:65" s="34" customFormat="1" ht="6.95" customHeight="1">
      <c r="A164" s="30"/>
      <c r="B164" s="46"/>
      <c r="C164" s="47"/>
      <c r="D164" s="47"/>
      <c r="E164" s="47"/>
      <c r="F164" s="47"/>
      <c r="G164" s="47"/>
      <c r="H164" s="47"/>
      <c r="I164" s="47"/>
      <c r="J164" s="47"/>
      <c r="K164" s="47"/>
      <c r="L164" s="31"/>
      <c r="M164" s="30"/>
      <c r="O164" s="30"/>
      <c r="P164" s="30"/>
      <c r="Q164" s="30"/>
      <c r="R164" s="30"/>
      <c r="S164" s="30"/>
      <c r="T164" s="30"/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</row>
  </sheetData>
  <autoFilter ref="C123:K163" xr:uid="{00000000-0009-0000-0000-000001000000}"/>
  <mergeCells count="6">
    <mergeCell ref="E116:H116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.511811023622047" footer="0"/>
  <pageSetup paperSize="9" fitToHeight="100" orientation="portrait" horizontalDpi="300" verticalDpi="300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Jablonova22-28 - Výměna v...</vt:lpstr>
      <vt:lpstr>'Jablonova22-28 - Výměna v...'!Názvy_tisku</vt:lpstr>
      <vt:lpstr>'Rekapitulace stavby'!Názvy_tisku</vt:lpstr>
      <vt:lpstr>'Jablonova22-28 - Výměna v...'!Oblast_tisku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Eva-TOSH\Eva</dc:creator>
  <dc:description/>
  <cp:lastModifiedBy>Kessner František</cp:lastModifiedBy>
  <cp:revision>1</cp:revision>
  <dcterms:created xsi:type="dcterms:W3CDTF">2023-06-03T11:12:40Z</dcterms:created>
  <dcterms:modified xsi:type="dcterms:W3CDTF">2023-08-10T11:38:52Z</dcterms:modified>
  <dc:language>cs-CZ</dc:language>
</cp:coreProperties>
</file>